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5062156-2171-4178-8D27-330CFDCE10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4" sheetId="11" r:id="rId1"/>
  </sheets>
  <calcPr calcId="181029" refMode="R1C1"/>
</workbook>
</file>

<file path=xl/calcChain.xml><?xml version="1.0" encoding="utf-8"?>
<calcChain xmlns="http://schemas.openxmlformats.org/spreadsheetml/2006/main">
  <c r="BW22" i="11" l="1"/>
  <c r="CC26" i="11" l="1"/>
  <c r="BW26" i="11" s="1"/>
  <c r="BW25" i="11"/>
  <c r="CD18" i="11"/>
  <c r="CD8" i="11"/>
  <c r="CD9" i="11"/>
  <c r="CD10" i="11"/>
  <c r="CD11" i="11"/>
  <c r="CD12" i="11"/>
  <c r="CD13" i="11"/>
  <c r="CD14" i="11"/>
  <c r="CD15" i="11"/>
  <c r="CD16" i="11"/>
  <c r="CD17" i="11"/>
  <c r="CD19" i="11"/>
  <c r="CD20" i="11"/>
  <c r="CD21" i="11"/>
  <c r="CD7" i="11"/>
  <c r="CC17" i="11"/>
  <c r="BW17" i="11" s="1"/>
  <c r="CC8" i="11"/>
  <c r="BW8" i="11" s="1"/>
  <c r="BW7" i="11" s="1"/>
  <c r="BW9" i="11"/>
  <c r="BW11" i="11"/>
  <c r="BW10" i="11" s="1"/>
  <c r="BW12" i="11"/>
  <c r="BW13" i="11"/>
  <c r="BW14" i="11"/>
  <c r="BW15" i="11"/>
  <c r="BW16" i="11"/>
  <c r="BW18" i="11"/>
  <c r="BW19" i="11"/>
  <c r="BW20" i="11"/>
  <c r="BW21" i="11"/>
  <c r="BW23" i="11" s="1"/>
  <c r="BW24" i="11"/>
  <c r="BW27" i="11"/>
  <c r="BW28" i="11"/>
  <c r="BX28" i="11" l="1"/>
  <c r="BM28" i="11"/>
  <c r="BG28" i="11"/>
  <c r="AU28" i="11"/>
  <c r="AO28" i="11"/>
  <c r="AO27" i="11" s="1"/>
  <c r="AC28" i="11"/>
  <c r="AC27" i="11" s="1"/>
  <c r="Q28" i="11"/>
  <c r="N28" i="11"/>
  <c r="L28" i="11"/>
  <c r="G28" i="11"/>
  <c r="M28" i="11" s="1"/>
  <c r="BM27" i="11"/>
  <c r="AU27" i="11"/>
  <c r="N27" i="11"/>
  <c r="J27" i="11"/>
  <c r="BX26" i="11"/>
  <c r="BL26" i="11"/>
  <c r="BF26" i="11"/>
  <c r="AT26" i="11"/>
  <c r="AN26" i="11"/>
  <c r="AZ26" i="11" s="1"/>
  <c r="AH26" i="11"/>
  <c r="AB26" i="11"/>
  <c r="AD26" i="11" s="1"/>
  <c r="V26" i="11"/>
  <c r="N26" i="11"/>
  <c r="T26" i="11" s="1"/>
  <c r="M26" i="11"/>
  <c r="O26" i="11" s="1"/>
  <c r="L26" i="11"/>
  <c r="G26" i="11"/>
  <c r="I26" i="11" s="1"/>
  <c r="BX27" i="11"/>
  <c r="BV25" i="11"/>
  <c r="BU25" i="11"/>
  <c r="BT25" i="11"/>
  <c r="BS25" i="11"/>
  <c r="BG25" i="11"/>
  <c r="BG27" i="11" s="1"/>
  <c r="AT25" i="11"/>
  <c r="N25" i="11"/>
  <c r="T25" i="11" s="1"/>
  <c r="L25" i="11"/>
  <c r="F25" i="11"/>
  <c r="BL25" i="11" s="1"/>
  <c r="E25" i="11"/>
  <c r="D25" i="11"/>
  <c r="V25" i="11" s="1"/>
  <c r="C25" i="11"/>
  <c r="G25" i="11" s="1"/>
  <c r="BL24" i="11"/>
  <c r="BF24" i="11"/>
  <c r="AT24" i="11"/>
  <c r="AV24" i="11" s="1"/>
  <c r="AN24" i="11"/>
  <c r="AZ24" i="11" s="1"/>
  <c r="AH24" i="11"/>
  <c r="AJ24" i="11" s="1"/>
  <c r="AB24" i="11"/>
  <c r="AD24" i="11" s="1"/>
  <c r="X24" i="11"/>
  <c r="V24" i="11"/>
  <c r="T24" i="11"/>
  <c r="Z24" i="11" s="1"/>
  <c r="N24" i="11"/>
  <c r="L24" i="11"/>
  <c r="G24" i="11"/>
  <c r="P24" i="11" s="1"/>
  <c r="BM23" i="11"/>
  <c r="BG23" i="11"/>
  <c r="AU23" i="11"/>
  <c r="AO23" i="11"/>
  <c r="AC23" i="11"/>
  <c r="Q23" i="11"/>
  <c r="L23" i="11"/>
  <c r="K23" i="11"/>
  <c r="H23" i="11"/>
  <c r="BX22" i="11"/>
  <c r="BX23" i="11"/>
  <c r="N22" i="11"/>
  <c r="T22" i="11" s="1"/>
  <c r="L22" i="11"/>
  <c r="F22" i="11"/>
  <c r="BL22" i="11" s="1"/>
  <c r="E22" i="11"/>
  <c r="AN22" i="11" s="1"/>
  <c r="D22" i="11"/>
  <c r="AH22" i="11" s="1"/>
  <c r="C22" i="11"/>
  <c r="G22" i="11" s="1"/>
  <c r="BX21" i="11"/>
  <c r="BA21" i="11"/>
  <c r="AI21" i="11"/>
  <c r="AI23" i="11" s="1"/>
  <c r="W21" i="11"/>
  <c r="W23" i="11" s="1"/>
  <c r="T21" i="11"/>
  <c r="N21" i="11"/>
  <c r="O21" i="11" s="1"/>
  <c r="M21" i="11"/>
  <c r="L21" i="11"/>
  <c r="I21" i="11"/>
  <c r="BX20" i="11"/>
  <c r="BV20" i="11"/>
  <c r="BU20" i="11"/>
  <c r="BT20" i="11"/>
  <c r="BS20" i="11"/>
  <c r="BN20" i="11"/>
  <c r="BH20" i="11"/>
  <c r="AZ20" i="11"/>
  <c r="AV20" i="11"/>
  <c r="AP20" i="11"/>
  <c r="AJ20" i="11"/>
  <c r="AD20" i="11"/>
  <c r="Z20" i="11"/>
  <c r="AF20" i="11" s="1"/>
  <c r="V20" i="11"/>
  <c r="P20" i="11"/>
  <c r="N20" i="11"/>
  <c r="T20" i="11" s="1"/>
  <c r="M20" i="11"/>
  <c r="L20" i="11"/>
  <c r="I20" i="11"/>
  <c r="BX19" i="11"/>
  <c r="BV19" i="11"/>
  <c r="BU19" i="11"/>
  <c r="BT19" i="11"/>
  <c r="BS19" i="11"/>
  <c r="BL19" i="11"/>
  <c r="BF19" i="11"/>
  <c r="BH19" i="11" s="1"/>
  <c r="AZ19" i="11"/>
  <c r="BB19" i="11" s="1"/>
  <c r="AT19" i="11"/>
  <c r="AV19" i="11" s="1"/>
  <c r="AP19" i="11"/>
  <c r="AN19" i="11"/>
  <c r="AH19" i="11"/>
  <c r="AB19" i="11"/>
  <c r="AD19" i="11" s="1"/>
  <c r="V19" i="11"/>
  <c r="T19" i="11"/>
  <c r="Z19" i="11" s="1"/>
  <c r="N19" i="11"/>
  <c r="L19" i="11"/>
  <c r="G19" i="11"/>
  <c r="BV18" i="11"/>
  <c r="BV16" i="11" s="1"/>
  <c r="BU18" i="11"/>
  <c r="BT18" i="11"/>
  <c r="BT16" i="11" s="1"/>
  <c r="BS18" i="11"/>
  <c r="BS16" i="11" s="1"/>
  <c r="BM18" i="11"/>
  <c r="BL18" i="11"/>
  <c r="BG18" i="11"/>
  <c r="BH18" i="11" s="1"/>
  <c r="BF18" i="11"/>
  <c r="BA18" i="11"/>
  <c r="AU18" i="11"/>
  <c r="AT18" i="11"/>
  <c r="AO18" i="11"/>
  <c r="AN18" i="11"/>
  <c r="AZ18" i="11" s="1"/>
  <c r="AH18" i="11"/>
  <c r="AJ18" i="11" s="1"/>
  <c r="AC18" i="11"/>
  <c r="AB18" i="11"/>
  <c r="W18" i="11"/>
  <c r="X18" i="11" s="1"/>
  <c r="V18" i="11"/>
  <c r="Q18" i="11"/>
  <c r="L18" i="11"/>
  <c r="K18" i="11"/>
  <c r="N18" i="11" s="1"/>
  <c r="H18" i="11"/>
  <c r="I18" i="11" s="1"/>
  <c r="G18" i="11"/>
  <c r="P18" i="11" s="1"/>
  <c r="BX17" i="11"/>
  <c r="BL17" i="11"/>
  <c r="BF17" i="11"/>
  <c r="AV17" i="11"/>
  <c r="AT17" i="11"/>
  <c r="AN17" i="11"/>
  <c r="AZ17" i="11" s="1"/>
  <c r="AH17" i="11"/>
  <c r="AD17" i="11"/>
  <c r="AB17" i="11"/>
  <c r="X17" i="11"/>
  <c r="V17" i="11"/>
  <c r="T17" i="11"/>
  <c r="Z17" i="11" s="1"/>
  <c r="N17" i="11"/>
  <c r="L17" i="11"/>
  <c r="G17" i="11"/>
  <c r="BU16" i="11"/>
  <c r="BL16" i="11"/>
  <c r="BF16" i="11"/>
  <c r="BH16" i="11" s="1"/>
  <c r="AT16" i="11"/>
  <c r="AV16" i="11" s="1"/>
  <c r="AN16" i="11"/>
  <c r="AH16" i="11"/>
  <c r="AD16" i="11"/>
  <c r="AB16" i="11"/>
  <c r="V16" i="11"/>
  <c r="T16" i="11"/>
  <c r="Z16" i="11" s="1"/>
  <c r="AF16" i="11" s="1"/>
  <c r="AL16" i="11" s="1"/>
  <c r="P16" i="11"/>
  <c r="R16" i="11" s="1"/>
  <c r="N16" i="11"/>
  <c r="O16" i="11" s="1"/>
  <c r="M16" i="11"/>
  <c r="L16" i="11"/>
  <c r="I16" i="11"/>
  <c r="BX15" i="11"/>
  <c r="BV15" i="11"/>
  <c r="BU15" i="11"/>
  <c r="BT15" i="11"/>
  <c r="BS15" i="11"/>
  <c r="BS10" i="11" s="1"/>
  <c r="BL15" i="11"/>
  <c r="BN15" i="11" s="1"/>
  <c r="BF15" i="11"/>
  <c r="AT15" i="11"/>
  <c r="AV15" i="11" s="1"/>
  <c r="AN15" i="11"/>
  <c r="AH15" i="11"/>
  <c r="AB15" i="11"/>
  <c r="X15" i="11"/>
  <c r="V15" i="11"/>
  <c r="N15" i="11"/>
  <c r="L15" i="11"/>
  <c r="G15" i="11"/>
  <c r="P15" i="11" s="1"/>
  <c r="BX14" i="11"/>
  <c r="BU14" i="11"/>
  <c r="BT14" i="11"/>
  <c r="BN14" i="11"/>
  <c r="BL14" i="11"/>
  <c r="BF14" i="11"/>
  <c r="BH14" i="11" s="1"/>
  <c r="AV14" i="11"/>
  <c r="AT14" i="11"/>
  <c r="AZ14" i="11" s="1"/>
  <c r="AN14" i="11"/>
  <c r="AP14" i="11" s="1"/>
  <c r="AH14" i="11"/>
  <c r="AB14" i="11"/>
  <c r="V14" i="11"/>
  <c r="N14" i="11"/>
  <c r="L14" i="11"/>
  <c r="G14" i="11"/>
  <c r="M14" i="11" s="1"/>
  <c r="BX13" i="11"/>
  <c r="BN13" i="11"/>
  <c r="BL13" i="11"/>
  <c r="BH13" i="11"/>
  <c r="BF13" i="11"/>
  <c r="AT13" i="11"/>
  <c r="AV13" i="11" s="1"/>
  <c r="AN13" i="11"/>
  <c r="AP13" i="11" s="1"/>
  <c r="AH13" i="11"/>
  <c r="AJ13" i="11" s="1"/>
  <c r="AB13" i="11"/>
  <c r="Z13" i="11"/>
  <c r="AF13" i="11" s="1"/>
  <c r="AL13" i="11" s="1"/>
  <c r="V13" i="11"/>
  <c r="T13" i="11"/>
  <c r="N13" i="11"/>
  <c r="M13" i="11"/>
  <c r="L13" i="11"/>
  <c r="I13" i="11"/>
  <c r="G13" i="11"/>
  <c r="P13" i="11" s="1"/>
  <c r="R13" i="11" s="1"/>
  <c r="BX12" i="11"/>
  <c r="BL12" i="11"/>
  <c r="BN12" i="11" s="1"/>
  <c r="BF12" i="11"/>
  <c r="BH12" i="11" s="1"/>
  <c r="AZ12" i="11"/>
  <c r="AT12" i="11"/>
  <c r="AN12" i="11"/>
  <c r="AP12" i="11" s="1"/>
  <c r="AJ12" i="11"/>
  <c r="AB12" i="11"/>
  <c r="AD12" i="11" s="1"/>
  <c r="V12" i="11"/>
  <c r="P12" i="11"/>
  <c r="N12" i="11"/>
  <c r="T12" i="11" s="1"/>
  <c r="M12" i="11"/>
  <c r="L12" i="11"/>
  <c r="I12" i="11"/>
  <c r="BX11" i="11"/>
  <c r="BV11" i="11"/>
  <c r="BU11" i="11"/>
  <c r="BT11" i="11"/>
  <c r="BS11" i="11"/>
  <c r="BL11" i="11"/>
  <c r="N11" i="11"/>
  <c r="T11" i="11" s="1"/>
  <c r="Z11" i="11" s="1"/>
  <c r="L11" i="11"/>
  <c r="G11" i="11"/>
  <c r="M11" i="11" s="1"/>
  <c r="F11" i="11"/>
  <c r="BF11" i="11" s="1"/>
  <c r="BH11" i="11" s="1"/>
  <c r="E11" i="11"/>
  <c r="D11" i="11"/>
  <c r="AB11" i="11" s="1"/>
  <c r="AD11" i="11" s="1"/>
  <c r="C11" i="11"/>
  <c r="BX10" i="11"/>
  <c r="BN10" i="11"/>
  <c r="BL10" i="11"/>
  <c r="BF10" i="11"/>
  <c r="BH10" i="11" s="1"/>
  <c r="AT10" i="11"/>
  <c r="AN10" i="11"/>
  <c r="AZ10" i="11" s="1"/>
  <c r="AJ10" i="11"/>
  <c r="AH10" i="11"/>
  <c r="AD10" i="11"/>
  <c r="AB10" i="11"/>
  <c r="V10" i="11"/>
  <c r="X10" i="11" s="1"/>
  <c r="P10" i="11"/>
  <c r="S10" i="11" s="1"/>
  <c r="Y10" i="11" s="1"/>
  <c r="AE10" i="11" s="1"/>
  <c r="AK10" i="11" s="1"/>
  <c r="N10" i="11"/>
  <c r="T10" i="11" s="1"/>
  <c r="M10" i="11"/>
  <c r="L10" i="11"/>
  <c r="I10" i="11"/>
  <c r="BX9" i="11"/>
  <c r="BV9" i="11"/>
  <c r="BU9" i="11"/>
  <c r="BT9" i="11"/>
  <c r="BS9" i="11"/>
  <c r="N9" i="11"/>
  <c r="T9" i="11" s="1"/>
  <c r="Z9" i="11" s="1"/>
  <c r="L9" i="11"/>
  <c r="B9" i="11"/>
  <c r="B21" i="11" s="1"/>
  <c r="BX8" i="11"/>
  <c r="BV8" i="11"/>
  <c r="BU8" i="11"/>
  <c r="BT8" i="11"/>
  <c r="BT7" i="11" s="1"/>
  <c r="BS8" i="11"/>
  <c r="BS7" i="11" s="1"/>
  <c r="BA8" i="11"/>
  <c r="V8" i="11"/>
  <c r="N8" i="11"/>
  <c r="T8" i="11" s="1"/>
  <c r="Z8" i="11" s="1"/>
  <c r="L8" i="11"/>
  <c r="F8" i="11"/>
  <c r="BL8" i="11" s="1"/>
  <c r="E8" i="11"/>
  <c r="D8" i="11"/>
  <c r="AH8" i="11" s="1"/>
  <c r="C8" i="11"/>
  <c r="BX7" i="11"/>
  <c r="U10" i="11" l="1"/>
  <c r="Z10" i="11"/>
  <c r="AF10" i="11" s="1"/>
  <c r="BT10" i="11"/>
  <c r="AZ13" i="11"/>
  <c r="AP26" i="11"/>
  <c r="O10" i="11"/>
  <c r="S13" i="11"/>
  <c r="Y13" i="11" s="1"/>
  <c r="D9" i="11"/>
  <c r="V22" i="11"/>
  <c r="AB25" i="11"/>
  <c r="T28" i="11"/>
  <c r="AB22" i="11"/>
  <c r="AN25" i="11"/>
  <c r="AP25" i="11" s="1"/>
  <c r="R10" i="11"/>
  <c r="AZ15" i="11"/>
  <c r="P26" i="11"/>
  <c r="S26" i="11" s="1"/>
  <c r="M18" i="11"/>
  <c r="O18" i="11" s="1"/>
  <c r="BF25" i="11"/>
  <c r="Q27" i="11"/>
  <c r="T27" i="11" s="1"/>
  <c r="V11" i="11"/>
  <c r="X11" i="11" s="1"/>
  <c r="O14" i="11"/>
  <c r="S20" i="11"/>
  <c r="T14" i="11"/>
  <c r="Z14" i="11" s="1"/>
  <c r="S16" i="11"/>
  <c r="Y16" i="11" s="1"/>
  <c r="BV7" i="11"/>
  <c r="BU7" i="11"/>
  <c r="AJ8" i="11"/>
  <c r="B23" i="11"/>
  <c r="B28" i="11"/>
  <c r="B27" i="11" s="1"/>
  <c r="AR13" i="11"/>
  <c r="BB15" i="11"/>
  <c r="AF9" i="11"/>
  <c r="AD15" i="11"/>
  <c r="BB17" i="11"/>
  <c r="BT21" i="11"/>
  <c r="X19" i="11"/>
  <c r="Y20" i="11"/>
  <c r="AE20" i="11" s="1"/>
  <c r="AK20" i="11" s="1"/>
  <c r="AQ20" i="11" s="1"/>
  <c r="AW20" i="11" s="1"/>
  <c r="BC20" i="11" s="1"/>
  <c r="BI20" i="11" s="1"/>
  <c r="BO20" i="11" s="1"/>
  <c r="X20" i="11"/>
  <c r="BN22" i="11"/>
  <c r="BB26" i="11"/>
  <c r="X14" i="11"/>
  <c r="R15" i="11"/>
  <c r="AJ15" i="11"/>
  <c r="M17" i="11"/>
  <c r="O17" i="11" s="1"/>
  <c r="I17" i="11"/>
  <c r="P17" i="11"/>
  <c r="BH17" i="11"/>
  <c r="BS21" i="11"/>
  <c r="AL20" i="11"/>
  <c r="D21" i="11"/>
  <c r="BN25" i="11"/>
  <c r="X8" i="11"/>
  <c r="AB8" i="11"/>
  <c r="F9" i="11"/>
  <c r="E9" i="11"/>
  <c r="BB10" i="11"/>
  <c r="AN11" i="11"/>
  <c r="AT11" i="11"/>
  <c r="X13" i="11"/>
  <c r="AD14" i="11"/>
  <c r="I15" i="11"/>
  <c r="AJ17" i="11"/>
  <c r="AA20" i="11"/>
  <c r="G8" i="11"/>
  <c r="P8" i="11"/>
  <c r="AF8" i="11"/>
  <c r="C9" i="11"/>
  <c r="AG10" i="11"/>
  <c r="AH11" i="11"/>
  <c r="AF14" i="11"/>
  <c r="S18" i="11"/>
  <c r="Y18" i="11" s="1"/>
  <c r="AE18" i="11" s="1"/>
  <c r="AK18" i="11" s="1"/>
  <c r="AQ18" i="11" s="1"/>
  <c r="AW18" i="11" s="1"/>
  <c r="BC18" i="11" s="1"/>
  <c r="BI18" i="11" s="1"/>
  <c r="BO18" i="11" s="1"/>
  <c r="BB18" i="11"/>
  <c r="Z25" i="11"/>
  <c r="O28" i="11"/>
  <c r="X25" i="11"/>
  <c r="M15" i="11"/>
  <c r="S15" i="11" s="1"/>
  <c r="Y15" i="11" s="1"/>
  <c r="AE15" i="11" s="1"/>
  <c r="AK15" i="11" s="1"/>
  <c r="AQ15" i="11" s="1"/>
  <c r="AW15" i="11" s="1"/>
  <c r="BC15" i="11" s="1"/>
  <c r="BI15" i="11" s="1"/>
  <c r="BO15" i="11" s="1"/>
  <c r="T18" i="11"/>
  <c r="Z22" i="11"/>
  <c r="V9" i="11"/>
  <c r="AB9" i="11"/>
  <c r="BN11" i="11"/>
  <c r="O12" i="11"/>
  <c r="O15" i="11"/>
  <c r="AP15" i="11"/>
  <c r="BN17" i="11"/>
  <c r="M19" i="11"/>
  <c r="O19" i="11" s="1"/>
  <c r="I19" i="11"/>
  <c r="BU10" i="11"/>
  <c r="BU21" i="11" s="1"/>
  <c r="BV14" i="11"/>
  <c r="BV10" i="11" s="1"/>
  <c r="BV21" i="11" s="1"/>
  <c r="AN8" i="11"/>
  <c r="AH9" i="11"/>
  <c r="F21" i="11"/>
  <c r="BF8" i="11"/>
  <c r="S12" i="11"/>
  <c r="U12" i="11" s="1"/>
  <c r="R12" i="11"/>
  <c r="BB13" i="11"/>
  <c r="AJ14" i="11"/>
  <c r="T15" i="11"/>
  <c r="AJ16" i="11"/>
  <c r="AF17" i="11"/>
  <c r="AJ19" i="11"/>
  <c r="R24" i="11"/>
  <c r="Z26" i="11"/>
  <c r="U26" i="11"/>
  <c r="I11" i="11"/>
  <c r="AL10" i="11"/>
  <c r="O11" i="11"/>
  <c r="X12" i="11"/>
  <c r="AZ16" i="11"/>
  <c r="AP16" i="11"/>
  <c r="BN8" i="11"/>
  <c r="P11" i="11"/>
  <c r="Z12" i="11"/>
  <c r="AV12" i="11"/>
  <c r="AR16" i="11"/>
  <c r="AP18" i="11"/>
  <c r="P19" i="11"/>
  <c r="Y26" i="11"/>
  <c r="AT8" i="11"/>
  <c r="AQ10" i="11"/>
  <c r="AW10" i="11" s="1"/>
  <c r="BC10" i="11" s="1"/>
  <c r="BI10" i="11" s="1"/>
  <c r="BO10" i="11" s="1"/>
  <c r="AP10" i="11"/>
  <c r="AF11" i="11"/>
  <c r="BB12" i="11"/>
  <c r="AF19" i="11"/>
  <c r="U20" i="11"/>
  <c r="T23" i="11"/>
  <c r="I22" i="11"/>
  <c r="G23" i="11"/>
  <c r="I23" i="11" s="1"/>
  <c r="P22" i="11"/>
  <c r="M22" i="11"/>
  <c r="M23" i="11" s="1"/>
  <c r="AF24" i="11"/>
  <c r="AE26" i="11"/>
  <c r="AK26" i="11" s="1"/>
  <c r="AQ26" i="11" s="1"/>
  <c r="AW26" i="11" s="1"/>
  <c r="BC26" i="11" s="1"/>
  <c r="BI26" i="11" s="1"/>
  <c r="BO26" i="11" s="1"/>
  <c r="AV10" i="11"/>
  <c r="O13" i="11"/>
  <c r="BB14" i="11"/>
  <c r="U16" i="11"/>
  <c r="AV18" i="11"/>
  <c r="BN18" i="11"/>
  <c r="BN19" i="11"/>
  <c r="O20" i="11"/>
  <c r="AJ22" i="11"/>
  <c r="G27" i="11"/>
  <c r="I27" i="11" s="1"/>
  <c r="M25" i="11"/>
  <c r="O25" i="11" s="1"/>
  <c r="I25" i="11"/>
  <c r="AP22" i="11"/>
  <c r="BA28" i="11"/>
  <c r="P14" i="11"/>
  <c r="N23" i="11"/>
  <c r="O22" i="11"/>
  <c r="AD22" i="11"/>
  <c r="BF22" i="11"/>
  <c r="BN24" i="11"/>
  <c r="BH26" i="11"/>
  <c r="AD25" i="11"/>
  <c r="R26" i="11"/>
  <c r="AT22" i="11"/>
  <c r="AZ22" i="11" s="1"/>
  <c r="BA23" i="11"/>
  <c r="I24" i="11"/>
  <c r="BB24" i="11"/>
  <c r="P25" i="11"/>
  <c r="AV26" i="11"/>
  <c r="BH25" i="11"/>
  <c r="M24" i="11"/>
  <c r="O24" i="11" s="1"/>
  <c r="AP24" i="11"/>
  <c r="AV25" i="11"/>
  <c r="AJ26" i="11"/>
  <c r="I28" i="11"/>
  <c r="W28" i="11"/>
  <c r="AI28" i="11"/>
  <c r="R20" i="11"/>
  <c r="AH25" i="11"/>
  <c r="BX25" i="11"/>
  <c r="BN26" i="11"/>
  <c r="AD13" i="11"/>
  <c r="I14" i="11"/>
  <c r="BH15" i="11"/>
  <c r="BN16" i="11"/>
  <c r="R18" i="11"/>
  <c r="AD18" i="11"/>
  <c r="X26" i="11"/>
  <c r="L27" i="11"/>
  <c r="X16" i="11"/>
  <c r="AP17" i="11"/>
  <c r="BB20" i="11"/>
  <c r="Z21" i="11"/>
  <c r="X22" i="11"/>
  <c r="BH24" i="11"/>
  <c r="AE16" i="11" l="1"/>
  <c r="AA16" i="11"/>
  <c r="AA13" i="11"/>
  <c r="AE13" i="11"/>
  <c r="AZ25" i="11"/>
  <c r="BB25" i="11" s="1"/>
  <c r="U13" i="11"/>
  <c r="Y12" i="11"/>
  <c r="AE12" i="11" s="1"/>
  <c r="AK12" i="11" s="1"/>
  <c r="AQ12" i="11" s="1"/>
  <c r="AW12" i="11" s="1"/>
  <c r="BC12" i="11" s="1"/>
  <c r="BI12" i="11" s="1"/>
  <c r="BO12" i="11" s="1"/>
  <c r="AA10" i="11"/>
  <c r="BV28" i="11"/>
  <c r="BV27" i="11" s="1"/>
  <c r="BV23" i="11"/>
  <c r="BB22" i="11"/>
  <c r="AL11" i="11"/>
  <c r="BH8" i="11"/>
  <c r="AJ11" i="11"/>
  <c r="AT9" i="11"/>
  <c r="AN9" i="11"/>
  <c r="AN21" i="11" s="1"/>
  <c r="AR10" i="11"/>
  <c r="AM10" i="11"/>
  <c r="AL17" i="11"/>
  <c r="F23" i="11"/>
  <c r="F28" i="11"/>
  <c r="F27" i="11" s="1"/>
  <c r="AF25" i="11"/>
  <c r="BL9" i="11"/>
  <c r="BF9" i="11"/>
  <c r="BF21" i="11" s="1"/>
  <c r="AJ25" i="11"/>
  <c r="AJ9" i="11"/>
  <c r="AF22" i="11"/>
  <c r="AD8" i="11"/>
  <c r="AB21" i="11"/>
  <c r="R17" i="11"/>
  <c r="S17" i="11"/>
  <c r="AL9" i="11"/>
  <c r="AI27" i="11"/>
  <c r="BH22" i="11"/>
  <c r="AX16" i="11"/>
  <c r="AP8" i="11"/>
  <c r="G9" i="11"/>
  <c r="P9" i="11"/>
  <c r="BT23" i="11"/>
  <c r="BT28" i="11"/>
  <c r="BT27" i="11" s="1"/>
  <c r="S25" i="11"/>
  <c r="R25" i="11"/>
  <c r="Z28" i="11"/>
  <c r="W27" i="11"/>
  <c r="AT21" i="11"/>
  <c r="AV8" i="11"/>
  <c r="M27" i="11"/>
  <c r="O27" i="11" s="1"/>
  <c r="AZ8" i="11"/>
  <c r="Z18" i="11"/>
  <c r="U18" i="11"/>
  <c r="AL8" i="11"/>
  <c r="AL19" i="11"/>
  <c r="BX18" i="11"/>
  <c r="BX16" i="11"/>
  <c r="R8" i="11"/>
  <c r="Z23" i="11"/>
  <c r="AF21" i="11"/>
  <c r="AL24" i="11"/>
  <c r="AF26" i="11"/>
  <c r="AA26" i="11"/>
  <c r="U15" i="11"/>
  <c r="Z15" i="11"/>
  <c r="C21" i="11"/>
  <c r="BA27" i="11"/>
  <c r="AF12" i="11"/>
  <c r="AA12" i="11"/>
  <c r="S24" i="11"/>
  <c r="M8" i="11"/>
  <c r="O8" i="11" s="1"/>
  <c r="I8" i="11"/>
  <c r="D23" i="11"/>
  <c r="D28" i="11"/>
  <c r="V21" i="11"/>
  <c r="AX13" i="11"/>
  <c r="S11" i="11"/>
  <c r="R11" i="11"/>
  <c r="BB16" i="11"/>
  <c r="AD9" i="11"/>
  <c r="AG20" i="11"/>
  <c r="AH21" i="11"/>
  <c r="BU28" i="11"/>
  <c r="BU27" i="11" s="1"/>
  <c r="BU23" i="11"/>
  <c r="S22" i="11"/>
  <c r="R22" i="11"/>
  <c r="X9" i="11"/>
  <c r="AV11" i="11"/>
  <c r="AR20" i="11"/>
  <c r="AM20" i="11"/>
  <c r="E21" i="11"/>
  <c r="AV22" i="11"/>
  <c r="O23" i="11"/>
  <c r="AL14" i="11"/>
  <c r="AP11" i="11"/>
  <c r="BS23" i="11"/>
  <c r="BS28" i="11"/>
  <c r="BS27" i="11" s="1"/>
  <c r="S14" i="11"/>
  <c r="R14" i="11"/>
  <c r="S19" i="11"/>
  <c r="R19" i="11"/>
  <c r="AZ11" i="11"/>
  <c r="AK13" i="11" l="1"/>
  <c r="AG13" i="11"/>
  <c r="AK16" i="11"/>
  <c r="AG16" i="11"/>
  <c r="AN23" i="11"/>
  <c r="AP23" i="11" s="1"/>
  <c r="AN28" i="11"/>
  <c r="AP21" i="11"/>
  <c r="AA18" i="11"/>
  <c r="AF18" i="11"/>
  <c r="Y25" i="11"/>
  <c r="U25" i="11"/>
  <c r="BB8" i="11"/>
  <c r="AL22" i="11"/>
  <c r="U24" i="11"/>
  <c r="Y24" i="11"/>
  <c r="Y22" i="11"/>
  <c r="U22" i="11"/>
  <c r="AL26" i="11"/>
  <c r="AG26" i="11"/>
  <c r="R9" i="11"/>
  <c r="AR17" i="11"/>
  <c r="BF23" i="11"/>
  <c r="BH23" i="11" s="1"/>
  <c r="BF28" i="11"/>
  <c r="BH21" i="11"/>
  <c r="AF15" i="11"/>
  <c r="AA15" i="11"/>
  <c r="AT23" i="11"/>
  <c r="AV23" i="11" s="1"/>
  <c r="AT28" i="11"/>
  <c r="AV21" i="11"/>
  <c r="I9" i="11"/>
  <c r="M9" i="11"/>
  <c r="O9" i="11" s="1"/>
  <c r="AR11" i="11"/>
  <c r="Y11" i="11"/>
  <c r="U11" i="11"/>
  <c r="AR24" i="11"/>
  <c r="AR19" i="11"/>
  <c r="AR9" i="11"/>
  <c r="AS10" i="11"/>
  <c r="AX10" i="11"/>
  <c r="AG12" i="11"/>
  <c r="AL12" i="11"/>
  <c r="BD13" i="11"/>
  <c r="BJ13" i="11" s="1"/>
  <c r="BP13" i="11" s="1"/>
  <c r="AF23" i="11"/>
  <c r="AL21" i="11"/>
  <c r="Z27" i="11"/>
  <c r="U17" i="11"/>
  <c r="Y17" i="11"/>
  <c r="Y19" i="11"/>
  <c r="U19" i="11"/>
  <c r="AZ21" i="11"/>
  <c r="E23" i="11"/>
  <c r="E28" i="11"/>
  <c r="AH23" i="11"/>
  <c r="AJ23" i="11" s="1"/>
  <c r="AH28" i="11"/>
  <c r="AJ21" i="11"/>
  <c r="BH9" i="11"/>
  <c r="S8" i="11"/>
  <c r="V23" i="11"/>
  <c r="X23" i="11" s="1"/>
  <c r="X21" i="11"/>
  <c r="AF28" i="11"/>
  <c r="AB23" i="11"/>
  <c r="AD23" i="11" s="1"/>
  <c r="AD21" i="11"/>
  <c r="AB28" i="11"/>
  <c r="BN9" i="11"/>
  <c r="BL21" i="11"/>
  <c r="AP9" i="11"/>
  <c r="AX20" i="11"/>
  <c r="AS20" i="11"/>
  <c r="V28" i="11"/>
  <c r="D27" i="11"/>
  <c r="V27" i="11" s="1"/>
  <c r="AR8" i="11"/>
  <c r="BD16" i="11"/>
  <c r="BJ16" i="11" s="1"/>
  <c r="BP16" i="11" s="1"/>
  <c r="AV9" i="11"/>
  <c r="AR14" i="11"/>
  <c r="U14" i="11"/>
  <c r="Y14" i="11"/>
  <c r="BB11" i="11"/>
  <c r="C23" i="11"/>
  <c r="C28" i="11"/>
  <c r="P21" i="11"/>
  <c r="AL25" i="11"/>
  <c r="AZ9" i="11"/>
  <c r="S9" i="11" l="1"/>
  <c r="AQ16" i="11"/>
  <c r="AM16" i="11"/>
  <c r="AQ13" i="11"/>
  <c r="AM13" i="11"/>
  <c r="AF27" i="11"/>
  <c r="AX19" i="11"/>
  <c r="U9" i="11"/>
  <c r="Y9" i="11"/>
  <c r="AT27" i="11"/>
  <c r="AV28" i="11"/>
  <c r="AX24" i="11"/>
  <c r="AM26" i="11"/>
  <c r="AR26" i="11"/>
  <c r="AH27" i="11"/>
  <c r="AJ28" i="11"/>
  <c r="E27" i="11"/>
  <c r="AZ28" i="11"/>
  <c r="AG15" i="11"/>
  <c r="AL15" i="11"/>
  <c r="AE22" i="11"/>
  <c r="AA22" i="11"/>
  <c r="AE25" i="11"/>
  <c r="AA25" i="11"/>
  <c r="X28" i="11"/>
  <c r="AZ23" i="11"/>
  <c r="BB23" i="11" s="1"/>
  <c r="BB21" i="11"/>
  <c r="AM12" i="11"/>
  <c r="AR12" i="11"/>
  <c r="AE24" i="11"/>
  <c r="AA24" i="11"/>
  <c r="AL18" i="11"/>
  <c r="AG18" i="11"/>
  <c r="AL23" i="11"/>
  <c r="AR21" i="11"/>
  <c r="AL28" i="11"/>
  <c r="AX14" i="11"/>
  <c r="AE11" i="11"/>
  <c r="AA11" i="11"/>
  <c r="AR25" i="11"/>
  <c r="BN21" i="11"/>
  <c r="BL23" i="11"/>
  <c r="BN23" i="11" s="1"/>
  <c r="BL28" i="11"/>
  <c r="Y8" i="11"/>
  <c r="U8" i="11"/>
  <c r="AE19" i="11"/>
  <c r="AA19" i="11"/>
  <c r="BD10" i="11"/>
  <c r="BJ10" i="11" s="1"/>
  <c r="BP10" i="11" s="1"/>
  <c r="AY10" i="11"/>
  <c r="BE10" i="11" s="1"/>
  <c r="BK10" i="11" s="1"/>
  <c r="BQ10" i="11" s="1"/>
  <c r="BF27" i="11"/>
  <c r="BH28" i="11"/>
  <c r="AA14" i="11"/>
  <c r="AE14" i="11"/>
  <c r="AY20" i="11"/>
  <c r="BE20" i="11" s="1"/>
  <c r="BK20" i="11" s="1"/>
  <c r="BQ20" i="11" s="1"/>
  <c r="BD20" i="11"/>
  <c r="BJ20" i="11" s="1"/>
  <c r="BP20" i="11" s="1"/>
  <c r="BB9" i="11"/>
  <c r="AE17" i="11"/>
  <c r="AA17" i="11"/>
  <c r="AX11" i="11"/>
  <c r="AN27" i="11"/>
  <c r="AP28" i="11"/>
  <c r="P23" i="11"/>
  <c r="R23" i="11" s="1"/>
  <c r="R21" i="11"/>
  <c r="S21" i="11"/>
  <c r="AX9" i="11"/>
  <c r="AX17" i="11"/>
  <c r="C27" i="11"/>
  <c r="P27" i="11" s="1"/>
  <c r="P28" i="11"/>
  <c r="AX8" i="11"/>
  <c r="AB27" i="11"/>
  <c r="AD28" i="11"/>
  <c r="X27" i="11"/>
  <c r="AR22" i="11"/>
  <c r="AW13" i="11" l="1"/>
  <c r="AS13" i="11"/>
  <c r="AW16" i="11"/>
  <c r="AS16" i="11"/>
  <c r="AM18" i="11"/>
  <c r="AR18" i="11"/>
  <c r="AK25" i="11"/>
  <c r="AG25" i="11"/>
  <c r="BD24" i="11"/>
  <c r="BJ24" i="11" s="1"/>
  <c r="BP24" i="11" s="1"/>
  <c r="AK22" i="11"/>
  <c r="AG22" i="11"/>
  <c r="AR15" i="11"/>
  <c r="AM15" i="11"/>
  <c r="AX12" i="11"/>
  <c r="AS12" i="11"/>
  <c r="AV27" i="11"/>
  <c r="BB28" i="11"/>
  <c r="BD9" i="11"/>
  <c r="BJ9" i="11" s="1"/>
  <c r="BP9" i="11" s="1"/>
  <c r="BD14" i="11"/>
  <c r="BJ14" i="11" s="1"/>
  <c r="BP14" i="11" s="1"/>
  <c r="AZ27" i="11"/>
  <c r="AA9" i="11"/>
  <c r="AE9" i="11"/>
  <c r="AX25" i="11"/>
  <c r="AD27" i="11"/>
  <c r="AA8" i="11"/>
  <c r="AE8" i="11"/>
  <c r="BH27" i="11"/>
  <c r="AK19" i="11"/>
  <c r="AG19" i="11"/>
  <c r="S27" i="11"/>
  <c r="R27" i="11"/>
  <c r="BL27" i="11"/>
  <c r="BN28" i="11"/>
  <c r="AR23" i="11"/>
  <c r="AX21" i="11"/>
  <c r="AJ27" i="11"/>
  <c r="AK17" i="11"/>
  <c r="AG17" i="11"/>
  <c r="S23" i="11"/>
  <c r="U23" i="11" s="1"/>
  <c r="U21" i="11"/>
  <c r="Y21" i="11"/>
  <c r="BD8" i="11"/>
  <c r="BJ8" i="11" s="1"/>
  <c r="BP8" i="11" s="1"/>
  <c r="AR28" i="11"/>
  <c r="AP27" i="11"/>
  <c r="AK14" i="11"/>
  <c r="AG14" i="11"/>
  <c r="BD19" i="11"/>
  <c r="BJ19" i="11" s="1"/>
  <c r="BP19" i="11" s="1"/>
  <c r="BD11" i="11"/>
  <c r="BJ11" i="11" s="1"/>
  <c r="BP11" i="11" s="1"/>
  <c r="AK24" i="11"/>
  <c r="AG24" i="11"/>
  <c r="AX26" i="11"/>
  <c r="AS26" i="11"/>
  <c r="AL27" i="11"/>
  <c r="AG11" i="11"/>
  <c r="AK11" i="11"/>
  <c r="S28" i="11"/>
  <c r="R28" i="11"/>
  <c r="AX22" i="11"/>
  <c r="BD17" i="11"/>
  <c r="BJ17" i="11" s="1"/>
  <c r="BP17" i="11" s="1"/>
  <c r="BC16" i="11" l="1"/>
  <c r="BI16" i="11" s="1"/>
  <c r="BO16" i="11" s="1"/>
  <c r="AY16" i="11"/>
  <c r="BE16" i="11" s="1"/>
  <c r="BK16" i="11" s="1"/>
  <c r="BQ16" i="11" s="1"/>
  <c r="BC13" i="11"/>
  <c r="BI13" i="11" s="1"/>
  <c r="BO13" i="11" s="1"/>
  <c r="AY13" i="11"/>
  <c r="BE13" i="11" s="1"/>
  <c r="BK13" i="11" s="1"/>
  <c r="BQ13" i="11" s="1"/>
  <c r="AY12" i="11"/>
  <c r="BE12" i="11" s="1"/>
  <c r="BK12" i="11" s="1"/>
  <c r="BQ12" i="11" s="1"/>
  <c r="BD12" i="11"/>
  <c r="BJ12" i="11" s="1"/>
  <c r="BP12" i="11" s="1"/>
  <c r="AR27" i="11"/>
  <c r="AQ14" i="11"/>
  <c r="AM14" i="11"/>
  <c r="AS15" i="11"/>
  <c r="AX15" i="11"/>
  <c r="AQ22" i="11"/>
  <c r="AM22" i="11"/>
  <c r="AG9" i="11"/>
  <c r="AK9" i="11"/>
  <c r="AK8" i="11"/>
  <c r="AG8" i="11"/>
  <c r="AQ19" i="11"/>
  <c r="AM19" i="11"/>
  <c r="AX23" i="11"/>
  <c r="BD21" i="11"/>
  <c r="U27" i="11"/>
  <c r="Y27" i="11"/>
  <c r="AQ17" i="11"/>
  <c r="AM17" i="11"/>
  <c r="AY26" i="11"/>
  <c r="BE26" i="11" s="1"/>
  <c r="BK26" i="11" s="1"/>
  <c r="BQ26" i="11" s="1"/>
  <c r="BD26" i="11"/>
  <c r="BJ26" i="11" s="1"/>
  <c r="BP26" i="11" s="1"/>
  <c r="AX28" i="11"/>
  <c r="AQ25" i="11"/>
  <c r="AM25" i="11"/>
  <c r="BB27" i="11"/>
  <c r="AQ24" i="11"/>
  <c r="AM24" i="11"/>
  <c r="U28" i="11"/>
  <c r="Y28" i="11"/>
  <c r="Y23" i="11"/>
  <c r="AA23" i="11" s="1"/>
  <c r="AA21" i="11"/>
  <c r="AE21" i="11"/>
  <c r="BN27" i="11"/>
  <c r="AS18" i="11"/>
  <c r="AX18" i="11"/>
  <c r="BD22" i="11"/>
  <c r="BJ22" i="11" s="1"/>
  <c r="BP22" i="11" s="1"/>
  <c r="AQ11" i="11"/>
  <c r="AM11" i="11"/>
  <c r="BD25" i="11"/>
  <c r="BJ25" i="11" s="1"/>
  <c r="BP25" i="11" s="1"/>
  <c r="AM9" i="11" l="1"/>
  <c r="AQ9" i="11"/>
  <c r="AA27" i="11"/>
  <c r="AE27" i="11"/>
  <c r="AW25" i="11"/>
  <c r="AS25" i="11"/>
  <c r="BD28" i="11"/>
  <c r="BJ28" i="11" s="1"/>
  <c r="BP28" i="11" s="1"/>
  <c r="AW22" i="11"/>
  <c r="AS22" i="11"/>
  <c r="AW14" i="11"/>
  <c r="AS14" i="11"/>
  <c r="AY15" i="11"/>
  <c r="BE15" i="11" s="1"/>
  <c r="BK15" i="11" s="1"/>
  <c r="BQ15" i="11" s="1"/>
  <c r="BD15" i="11"/>
  <c r="BJ15" i="11" s="1"/>
  <c r="BP15" i="11" s="1"/>
  <c r="AW19" i="11"/>
  <c r="AS19" i="11"/>
  <c r="AX27" i="11"/>
  <c r="AW24" i="11"/>
  <c r="AS24" i="11"/>
  <c r="AY18" i="11"/>
  <c r="BE18" i="11" s="1"/>
  <c r="BK18" i="11" s="1"/>
  <c r="BQ18" i="11" s="1"/>
  <c r="BD18" i="11"/>
  <c r="BJ18" i="11" s="1"/>
  <c r="BP18" i="11" s="1"/>
  <c r="AA28" i="11"/>
  <c r="AE28" i="11"/>
  <c r="AQ8" i="11"/>
  <c r="AM8" i="11"/>
  <c r="BD23" i="11"/>
  <c r="BJ21" i="11"/>
  <c r="AE23" i="11"/>
  <c r="AG23" i="11" s="1"/>
  <c r="AK21" i="11"/>
  <c r="AG21" i="11"/>
  <c r="AW11" i="11"/>
  <c r="AS11" i="11"/>
  <c r="AW17" i="11"/>
  <c r="AS17" i="11"/>
  <c r="AG27" i="11" l="1"/>
  <c r="AK27" i="11"/>
  <c r="AK23" i="11"/>
  <c r="AM23" i="11" s="1"/>
  <c r="AQ21" i="11"/>
  <c r="AM21" i="11"/>
  <c r="BD27" i="11"/>
  <c r="BJ27" i="11" s="1"/>
  <c r="BP27" i="11" s="1"/>
  <c r="BC19" i="11"/>
  <c r="BI19" i="11" s="1"/>
  <c r="BO19" i="11" s="1"/>
  <c r="AY19" i="11"/>
  <c r="BE19" i="11" s="1"/>
  <c r="BK19" i="11" s="1"/>
  <c r="BQ19" i="11" s="1"/>
  <c r="BC22" i="11"/>
  <c r="BI22" i="11" s="1"/>
  <c r="BO22" i="11" s="1"/>
  <c r="AY22" i="11"/>
  <c r="BE22" i="11" s="1"/>
  <c r="BK22" i="11" s="1"/>
  <c r="BQ22" i="11" s="1"/>
  <c r="BC11" i="11"/>
  <c r="BI11" i="11" s="1"/>
  <c r="BO11" i="11" s="1"/>
  <c r="AY11" i="11"/>
  <c r="BE11" i="11" s="1"/>
  <c r="BK11" i="11" s="1"/>
  <c r="BQ11" i="11" s="1"/>
  <c r="BC25" i="11"/>
  <c r="BI25" i="11" s="1"/>
  <c r="BO25" i="11" s="1"/>
  <c r="AY25" i="11"/>
  <c r="BE25" i="11" s="1"/>
  <c r="BK25" i="11" s="1"/>
  <c r="BQ25" i="11" s="1"/>
  <c r="AW9" i="11"/>
  <c r="AS9" i="11"/>
  <c r="BC24" i="11"/>
  <c r="BI24" i="11" s="1"/>
  <c r="BO24" i="11" s="1"/>
  <c r="AY24" i="11"/>
  <c r="BE24" i="11" s="1"/>
  <c r="BK24" i="11" s="1"/>
  <c r="BQ24" i="11" s="1"/>
  <c r="BP21" i="11"/>
  <c r="BP23" i="11" s="1"/>
  <c r="BJ23" i="11"/>
  <c r="AW8" i="11"/>
  <c r="AS8" i="11"/>
  <c r="AK28" i="11"/>
  <c r="AG28" i="11"/>
  <c r="BC17" i="11"/>
  <c r="BI17" i="11" s="1"/>
  <c r="BO17" i="11" s="1"/>
  <c r="AY17" i="11"/>
  <c r="BE17" i="11" s="1"/>
  <c r="BK17" i="11" s="1"/>
  <c r="BQ17" i="11" s="1"/>
  <c r="BC14" i="11"/>
  <c r="BI14" i="11" s="1"/>
  <c r="BO14" i="11" s="1"/>
  <c r="AY14" i="11"/>
  <c r="BE14" i="11" s="1"/>
  <c r="BK14" i="11" s="1"/>
  <c r="BQ14" i="11" s="1"/>
  <c r="BC9" i="11" l="1"/>
  <c r="BI9" i="11" s="1"/>
  <c r="BO9" i="11" s="1"/>
  <c r="AY9" i="11"/>
  <c r="BE9" i="11" s="1"/>
  <c r="BK9" i="11" s="1"/>
  <c r="BQ9" i="11" s="1"/>
  <c r="AQ23" i="11"/>
  <c r="AS23" i="11" s="1"/>
  <c r="AW21" i="11"/>
  <c r="AS21" i="11"/>
  <c r="AQ28" i="11"/>
  <c r="AM28" i="11"/>
  <c r="BC8" i="11"/>
  <c r="BI8" i="11" s="1"/>
  <c r="BO8" i="11" s="1"/>
  <c r="AY8" i="11"/>
  <c r="BE8" i="11" s="1"/>
  <c r="BK8" i="11" s="1"/>
  <c r="BQ8" i="11" s="1"/>
  <c r="AQ27" i="11"/>
  <c r="AM27" i="11"/>
  <c r="AW27" i="11" l="1"/>
  <c r="AS27" i="11"/>
  <c r="AW28" i="11"/>
  <c r="AS28" i="11"/>
  <c r="AW23" i="11"/>
  <c r="AY23" i="11" s="1"/>
  <c r="BE23" i="11" s="1"/>
  <c r="BK23" i="11" s="1"/>
  <c r="BQ23" i="11" s="1"/>
  <c r="BC21" i="11"/>
  <c r="AY21" i="11"/>
  <c r="BE21" i="11" s="1"/>
  <c r="BK21" i="11" s="1"/>
  <c r="BQ21" i="11" s="1"/>
  <c r="BC23" i="11" l="1"/>
  <c r="BI21" i="11"/>
  <c r="BC28" i="11"/>
  <c r="BI28" i="11" s="1"/>
  <c r="BO28" i="11" s="1"/>
  <c r="AY28" i="11"/>
  <c r="BE28" i="11" s="1"/>
  <c r="BK28" i="11" s="1"/>
  <c r="BQ28" i="11" s="1"/>
  <c r="BC27" i="11"/>
  <c r="BI27" i="11" s="1"/>
  <c r="BO27" i="11" s="1"/>
  <c r="AY27" i="11"/>
  <c r="BE27" i="11" s="1"/>
  <c r="BK27" i="11" s="1"/>
  <c r="BQ27" i="11" s="1"/>
  <c r="BI23" i="11" l="1"/>
  <c r="BO21" i="11"/>
  <c r="BO23" i="11" s="1"/>
</calcChain>
</file>

<file path=xl/sharedStrings.xml><?xml version="1.0" encoding="utf-8"?>
<sst xmlns="http://schemas.openxmlformats.org/spreadsheetml/2006/main" count="101" uniqueCount="36">
  <si>
    <t>ЧДОУ "Детский сад "Кораблик"</t>
  </si>
  <si>
    <t>Наименование затрат</t>
  </si>
  <si>
    <t>год</t>
  </si>
  <si>
    <t>1 кв</t>
  </si>
  <si>
    <t>2кв</t>
  </si>
  <si>
    <t>3кв</t>
  </si>
  <si>
    <t>4кв</t>
  </si>
  <si>
    <t>план</t>
  </si>
  <si>
    <t>факт</t>
  </si>
  <si>
    <t>отклон.</t>
  </si>
  <si>
    <t>1.Содержание обсл.персонала:</t>
  </si>
  <si>
    <t>а).Фонд зар.платы</t>
  </si>
  <si>
    <t>б).Отчисления в соц.страх</t>
  </si>
  <si>
    <t>2.Содерж.здан.,сооруж.,оборуд.:</t>
  </si>
  <si>
    <t>а).Электроэнергия</t>
  </si>
  <si>
    <t>б).Отопление</t>
  </si>
  <si>
    <t>в).Текущий ремонт</t>
  </si>
  <si>
    <t>в).Амортизац.отчисления</t>
  </si>
  <si>
    <t>г).Вода и очистка</t>
  </si>
  <si>
    <t>3.Прочие хоз.расходы:</t>
  </si>
  <si>
    <t>а).Материалы</t>
  </si>
  <si>
    <t>б).Услуги др.организаций</t>
  </si>
  <si>
    <t>4.Питание</t>
  </si>
  <si>
    <t>5.Прочие расходы (налог на имущество)</t>
  </si>
  <si>
    <t>Итого:</t>
  </si>
  <si>
    <t>Кол-во детей</t>
  </si>
  <si>
    <t xml:space="preserve">Расходы на 1 ребёнка </t>
  </si>
  <si>
    <t>Источники покрытий:</t>
  </si>
  <si>
    <t>а).Родительская плата</t>
  </si>
  <si>
    <t>б).Бюджет</t>
  </si>
  <si>
    <t>в).Предприятие</t>
  </si>
  <si>
    <t>2 кв</t>
  </si>
  <si>
    <t>3 кв</t>
  </si>
  <si>
    <t>4 кв</t>
  </si>
  <si>
    <t>Отчет  о  финансово-хозяйственной деятельности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</si>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</sst>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0000_р_._-;\-* #,##0.00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 applyFill="1" applyBorder="1"/>
    <xf numFmtId="165" fontId="3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2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165" fontId="5" fillId="0" borderId="4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left" vertical="center" wrapText="1"/>
    </xf>
    <xf numFmtId="165" fontId="5" fillId="0" borderId="4" xfId="1" applyNumberFormat="1" applyFont="1" applyFill="1" applyBorder="1" applyAlignment="1">
      <alignment horizontal="left"/>
    </xf>
    <xf numFmtId="165" fontId="5" fillId="2" borderId="0" xfId="1" applyNumberFormat="1" applyFont="1" applyFill="1" applyBorder="1"/>
    <xf numFmtId="167" fontId="5" fillId="0" borderId="1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50A9-F339-436A-90BC-83A930072E33}">
  <dimension ref="A1:CE29"/>
  <sheetViews>
    <sheetView tabSelected="1" topLeftCell="A14" workbookViewId="0">
      <selection activeCell="A30" sqref="A30:XFD38"/>
    </sheetView>
  </sheetViews>
  <sheetFormatPr defaultRowHeight="15" x14ac:dyDescent="0.25"/>
  <cols>
    <col min="1" max="1" width="28.28515625" style="1" customWidth="1"/>
    <col min="2" max="2" width="12.28515625" style="1" hidden="1" customWidth="1"/>
    <col min="3" max="5" width="12.7109375" style="1" hidden="1" customWidth="1"/>
    <col min="6" max="9" width="13.140625" style="1" hidden="1" customWidth="1"/>
    <col min="10" max="15" width="11.42578125" style="1" hidden="1" customWidth="1"/>
    <col min="16" max="21" width="11.140625" style="1" hidden="1" customWidth="1"/>
    <col min="22" max="22" width="11.28515625" style="1" hidden="1" customWidth="1"/>
    <col min="23" max="25" width="12.140625" style="1" hidden="1" customWidth="1"/>
    <col min="26" max="26" width="11.140625" style="1" hidden="1" customWidth="1"/>
    <col min="27" max="27" width="12.140625" style="1" hidden="1" customWidth="1"/>
    <col min="28" max="29" width="11.42578125" style="1" hidden="1" customWidth="1"/>
    <col min="30" max="33" width="12.28515625" style="1" hidden="1" customWidth="1"/>
    <col min="34" max="34" width="11.28515625" style="1" hidden="1" customWidth="1"/>
    <col min="35" max="35" width="11.140625" style="1" hidden="1" customWidth="1"/>
    <col min="36" max="36" width="11" style="1" hidden="1" customWidth="1"/>
    <col min="37" max="38" width="12.28515625" style="1" hidden="1" customWidth="1"/>
    <col min="39" max="39" width="11.140625" style="1" hidden="1" customWidth="1"/>
    <col min="40" max="41" width="11.42578125" style="1" hidden="1" customWidth="1"/>
    <col min="42" max="45" width="11.85546875" style="1" hidden="1" customWidth="1"/>
    <col min="46" max="46" width="11.42578125" style="1" hidden="1" customWidth="1"/>
    <col min="47" max="47" width="12.5703125" style="1" hidden="1" customWidth="1"/>
    <col min="48" max="51" width="11.85546875" style="1" hidden="1" customWidth="1"/>
    <col min="52" max="53" width="11.42578125" style="1" hidden="1" customWidth="1"/>
    <col min="54" max="58" width="11.85546875" style="1" hidden="1" customWidth="1"/>
    <col min="59" max="59" width="11.42578125" style="1" hidden="1" customWidth="1"/>
    <col min="60" max="64" width="11.85546875" style="1" hidden="1" customWidth="1"/>
    <col min="65" max="65" width="11.42578125" style="1" hidden="1" customWidth="1"/>
    <col min="66" max="68" width="11.85546875" style="1" hidden="1" customWidth="1"/>
    <col min="69" max="69" width="13.5703125" style="1" hidden="1" customWidth="1"/>
    <col min="70" max="70" width="14.140625" style="1" customWidth="1"/>
    <col min="71" max="74" width="12.42578125" style="1" hidden="1" customWidth="1"/>
    <col min="75" max="76" width="14.140625" style="1" customWidth="1"/>
    <col min="77" max="77" width="9.140625" style="1"/>
    <col min="78" max="82" width="11.140625" style="1" hidden="1" customWidth="1"/>
    <col min="83" max="83" width="14.85546875" style="1" hidden="1" customWidth="1"/>
    <col min="84" max="222" width="9.140625" style="1"/>
    <col min="223" max="223" width="31.85546875" style="1" customWidth="1"/>
    <col min="224" max="227" width="12.7109375" style="1" customWidth="1"/>
    <col min="228" max="228" width="13.140625" style="1" customWidth="1"/>
    <col min="229" max="295" width="9.140625" style="1"/>
    <col min="296" max="297" width="19.42578125" style="1" customWidth="1"/>
    <col min="298" max="478" width="9.140625" style="1"/>
    <col min="479" max="479" width="31.85546875" style="1" customWidth="1"/>
    <col min="480" max="483" width="12.7109375" style="1" customWidth="1"/>
    <col min="484" max="484" width="13.140625" style="1" customWidth="1"/>
    <col min="485" max="551" width="9.140625" style="1"/>
    <col min="552" max="553" width="19.42578125" style="1" customWidth="1"/>
    <col min="554" max="734" width="9.140625" style="1"/>
    <col min="735" max="735" width="31.85546875" style="1" customWidth="1"/>
    <col min="736" max="739" width="12.7109375" style="1" customWidth="1"/>
    <col min="740" max="740" width="13.140625" style="1" customWidth="1"/>
    <col min="741" max="807" width="9.140625" style="1"/>
    <col min="808" max="809" width="19.42578125" style="1" customWidth="1"/>
    <col min="810" max="990" width="9.140625" style="1"/>
    <col min="991" max="991" width="31.85546875" style="1" customWidth="1"/>
    <col min="992" max="995" width="12.7109375" style="1" customWidth="1"/>
    <col min="996" max="996" width="13.140625" style="1" customWidth="1"/>
    <col min="997" max="1063" width="9.140625" style="1"/>
    <col min="1064" max="1065" width="19.42578125" style="1" customWidth="1"/>
    <col min="1066" max="1246" width="9.140625" style="1"/>
    <col min="1247" max="1247" width="31.85546875" style="1" customWidth="1"/>
    <col min="1248" max="1251" width="12.7109375" style="1" customWidth="1"/>
    <col min="1252" max="1252" width="13.140625" style="1" customWidth="1"/>
    <col min="1253" max="1319" width="9.140625" style="1"/>
    <col min="1320" max="1321" width="19.42578125" style="1" customWidth="1"/>
    <col min="1322" max="1502" width="9.140625" style="1"/>
    <col min="1503" max="1503" width="31.85546875" style="1" customWidth="1"/>
    <col min="1504" max="1507" width="12.7109375" style="1" customWidth="1"/>
    <col min="1508" max="1508" width="13.140625" style="1" customWidth="1"/>
    <col min="1509" max="1575" width="9.140625" style="1"/>
    <col min="1576" max="1577" width="19.42578125" style="1" customWidth="1"/>
    <col min="1578" max="1758" width="9.140625" style="1"/>
    <col min="1759" max="1759" width="31.85546875" style="1" customWidth="1"/>
    <col min="1760" max="1763" width="12.7109375" style="1" customWidth="1"/>
    <col min="1764" max="1764" width="13.140625" style="1" customWidth="1"/>
    <col min="1765" max="1831" width="9.140625" style="1"/>
    <col min="1832" max="1833" width="19.42578125" style="1" customWidth="1"/>
    <col min="1834" max="2014" width="9.140625" style="1"/>
    <col min="2015" max="2015" width="31.85546875" style="1" customWidth="1"/>
    <col min="2016" max="2019" width="12.7109375" style="1" customWidth="1"/>
    <col min="2020" max="2020" width="13.140625" style="1" customWidth="1"/>
    <col min="2021" max="2087" width="9.140625" style="1"/>
    <col min="2088" max="2089" width="19.42578125" style="1" customWidth="1"/>
    <col min="2090" max="2270" width="9.140625" style="1"/>
    <col min="2271" max="2271" width="31.85546875" style="1" customWidth="1"/>
    <col min="2272" max="2275" width="12.7109375" style="1" customWidth="1"/>
    <col min="2276" max="2276" width="13.140625" style="1" customWidth="1"/>
    <col min="2277" max="2343" width="9.140625" style="1"/>
    <col min="2344" max="2345" width="19.42578125" style="1" customWidth="1"/>
    <col min="2346" max="2526" width="9.140625" style="1"/>
    <col min="2527" max="2527" width="31.85546875" style="1" customWidth="1"/>
    <col min="2528" max="2531" width="12.7109375" style="1" customWidth="1"/>
    <col min="2532" max="2532" width="13.140625" style="1" customWidth="1"/>
    <col min="2533" max="2599" width="9.140625" style="1"/>
    <col min="2600" max="2601" width="19.42578125" style="1" customWidth="1"/>
    <col min="2602" max="2782" width="9.140625" style="1"/>
    <col min="2783" max="2783" width="31.85546875" style="1" customWidth="1"/>
    <col min="2784" max="2787" width="12.7109375" style="1" customWidth="1"/>
    <col min="2788" max="2788" width="13.140625" style="1" customWidth="1"/>
    <col min="2789" max="2855" width="9.140625" style="1"/>
    <col min="2856" max="2857" width="19.42578125" style="1" customWidth="1"/>
    <col min="2858" max="3038" width="9.140625" style="1"/>
    <col min="3039" max="3039" width="31.85546875" style="1" customWidth="1"/>
    <col min="3040" max="3043" width="12.7109375" style="1" customWidth="1"/>
    <col min="3044" max="3044" width="13.140625" style="1" customWidth="1"/>
    <col min="3045" max="3111" width="9.140625" style="1"/>
    <col min="3112" max="3113" width="19.42578125" style="1" customWidth="1"/>
    <col min="3114" max="3294" width="9.140625" style="1"/>
    <col min="3295" max="3295" width="31.85546875" style="1" customWidth="1"/>
    <col min="3296" max="3299" width="12.7109375" style="1" customWidth="1"/>
    <col min="3300" max="3300" width="13.140625" style="1" customWidth="1"/>
    <col min="3301" max="3367" width="9.140625" style="1"/>
    <col min="3368" max="3369" width="19.42578125" style="1" customWidth="1"/>
    <col min="3370" max="3550" width="9.140625" style="1"/>
    <col min="3551" max="3551" width="31.85546875" style="1" customWidth="1"/>
    <col min="3552" max="3555" width="12.7109375" style="1" customWidth="1"/>
    <col min="3556" max="3556" width="13.140625" style="1" customWidth="1"/>
    <col min="3557" max="3623" width="9.140625" style="1"/>
    <col min="3624" max="3625" width="19.42578125" style="1" customWidth="1"/>
    <col min="3626" max="3806" width="9.140625" style="1"/>
    <col min="3807" max="3807" width="31.85546875" style="1" customWidth="1"/>
    <col min="3808" max="3811" width="12.7109375" style="1" customWidth="1"/>
    <col min="3812" max="3812" width="13.140625" style="1" customWidth="1"/>
    <col min="3813" max="3879" width="9.140625" style="1"/>
    <col min="3880" max="3881" width="19.42578125" style="1" customWidth="1"/>
    <col min="3882" max="4062" width="9.140625" style="1"/>
    <col min="4063" max="4063" width="31.85546875" style="1" customWidth="1"/>
    <col min="4064" max="4067" width="12.7109375" style="1" customWidth="1"/>
    <col min="4068" max="4068" width="13.140625" style="1" customWidth="1"/>
    <col min="4069" max="4135" width="9.140625" style="1"/>
    <col min="4136" max="4137" width="19.42578125" style="1" customWidth="1"/>
    <col min="4138" max="4318" width="9.140625" style="1"/>
    <col min="4319" max="4319" width="31.85546875" style="1" customWidth="1"/>
    <col min="4320" max="4323" width="12.7109375" style="1" customWidth="1"/>
    <col min="4324" max="4324" width="13.140625" style="1" customWidth="1"/>
    <col min="4325" max="4391" width="9.140625" style="1"/>
    <col min="4392" max="4393" width="19.42578125" style="1" customWidth="1"/>
    <col min="4394" max="4574" width="9.140625" style="1"/>
    <col min="4575" max="4575" width="31.85546875" style="1" customWidth="1"/>
    <col min="4576" max="4579" width="12.7109375" style="1" customWidth="1"/>
    <col min="4580" max="4580" width="13.140625" style="1" customWidth="1"/>
    <col min="4581" max="4647" width="9.140625" style="1"/>
    <col min="4648" max="4649" width="19.42578125" style="1" customWidth="1"/>
    <col min="4650" max="4830" width="9.140625" style="1"/>
    <col min="4831" max="4831" width="31.85546875" style="1" customWidth="1"/>
    <col min="4832" max="4835" width="12.7109375" style="1" customWidth="1"/>
    <col min="4836" max="4836" width="13.140625" style="1" customWidth="1"/>
    <col min="4837" max="4903" width="9.140625" style="1"/>
    <col min="4904" max="4905" width="19.42578125" style="1" customWidth="1"/>
    <col min="4906" max="5086" width="9.140625" style="1"/>
    <col min="5087" max="5087" width="31.85546875" style="1" customWidth="1"/>
    <col min="5088" max="5091" width="12.7109375" style="1" customWidth="1"/>
    <col min="5092" max="5092" width="13.140625" style="1" customWidth="1"/>
    <col min="5093" max="5159" width="9.140625" style="1"/>
    <col min="5160" max="5161" width="19.42578125" style="1" customWidth="1"/>
    <col min="5162" max="5342" width="9.140625" style="1"/>
    <col min="5343" max="5343" width="31.85546875" style="1" customWidth="1"/>
    <col min="5344" max="5347" width="12.7109375" style="1" customWidth="1"/>
    <col min="5348" max="5348" width="13.140625" style="1" customWidth="1"/>
    <col min="5349" max="5415" width="9.140625" style="1"/>
    <col min="5416" max="5417" width="19.42578125" style="1" customWidth="1"/>
    <col min="5418" max="5598" width="9.140625" style="1"/>
    <col min="5599" max="5599" width="31.85546875" style="1" customWidth="1"/>
    <col min="5600" max="5603" width="12.7109375" style="1" customWidth="1"/>
    <col min="5604" max="5604" width="13.140625" style="1" customWidth="1"/>
    <col min="5605" max="5671" width="9.140625" style="1"/>
    <col min="5672" max="5673" width="19.42578125" style="1" customWidth="1"/>
    <col min="5674" max="5854" width="9.140625" style="1"/>
    <col min="5855" max="5855" width="31.85546875" style="1" customWidth="1"/>
    <col min="5856" max="5859" width="12.7109375" style="1" customWidth="1"/>
    <col min="5860" max="5860" width="13.140625" style="1" customWidth="1"/>
    <col min="5861" max="5927" width="9.140625" style="1"/>
    <col min="5928" max="5929" width="19.42578125" style="1" customWidth="1"/>
    <col min="5930" max="6110" width="9.140625" style="1"/>
    <col min="6111" max="6111" width="31.85546875" style="1" customWidth="1"/>
    <col min="6112" max="6115" width="12.7109375" style="1" customWidth="1"/>
    <col min="6116" max="6116" width="13.140625" style="1" customWidth="1"/>
    <col min="6117" max="6183" width="9.140625" style="1"/>
    <col min="6184" max="6185" width="19.42578125" style="1" customWidth="1"/>
    <col min="6186" max="6366" width="9.140625" style="1"/>
    <col min="6367" max="6367" width="31.85546875" style="1" customWidth="1"/>
    <col min="6368" max="6371" width="12.7109375" style="1" customWidth="1"/>
    <col min="6372" max="6372" width="13.140625" style="1" customWidth="1"/>
    <col min="6373" max="6439" width="9.140625" style="1"/>
    <col min="6440" max="6441" width="19.42578125" style="1" customWidth="1"/>
    <col min="6442" max="6622" width="9.140625" style="1"/>
    <col min="6623" max="6623" width="31.85546875" style="1" customWidth="1"/>
    <col min="6624" max="6627" width="12.7109375" style="1" customWidth="1"/>
    <col min="6628" max="6628" width="13.140625" style="1" customWidth="1"/>
    <col min="6629" max="6695" width="9.140625" style="1"/>
    <col min="6696" max="6697" width="19.42578125" style="1" customWidth="1"/>
    <col min="6698" max="6878" width="9.140625" style="1"/>
    <col min="6879" max="6879" width="31.85546875" style="1" customWidth="1"/>
    <col min="6880" max="6883" width="12.7109375" style="1" customWidth="1"/>
    <col min="6884" max="6884" width="13.140625" style="1" customWidth="1"/>
    <col min="6885" max="6951" width="9.140625" style="1"/>
    <col min="6952" max="6953" width="19.42578125" style="1" customWidth="1"/>
    <col min="6954" max="7134" width="9.140625" style="1"/>
    <col min="7135" max="7135" width="31.85546875" style="1" customWidth="1"/>
    <col min="7136" max="7139" width="12.7109375" style="1" customWidth="1"/>
    <col min="7140" max="7140" width="13.140625" style="1" customWidth="1"/>
    <col min="7141" max="7207" width="9.140625" style="1"/>
    <col min="7208" max="7209" width="19.42578125" style="1" customWidth="1"/>
    <col min="7210" max="7390" width="9.140625" style="1"/>
    <col min="7391" max="7391" width="31.85546875" style="1" customWidth="1"/>
    <col min="7392" max="7395" width="12.7109375" style="1" customWidth="1"/>
    <col min="7396" max="7396" width="13.140625" style="1" customWidth="1"/>
    <col min="7397" max="7463" width="9.140625" style="1"/>
    <col min="7464" max="7465" width="19.42578125" style="1" customWidth="1"/>
    <col min="7466" max="7646" width="9.140625" style="1"/>
    <col min="7647" max="7647" width="31.85546875" style="1" customWidth="1"/>
    <col min="7648" max="7651" width="12.7109375" style="1" customWidth="1"/>
    <col min="7652" max="7652" width="13.140625" style="1" customWidth="1"/>
    <col min="7653" max="7719" width="9.140625" style="1"/>
    <col min="7720" max="7721" width="19.42578125" style="1" customWidth="1"/>
    <col min="7722" max="7902" width="9.140625" style="1"/>
    <col min="7903" max="7903" width="31.85546875" style="1" customWidth="1"/>
    <col min="7904" max="7907" width="12.7109375" style="1" customWidth="1"/>
    <col min="7908" max="7908" width="13.140625" style="1" customWidth="1"/>
    <col min="7909" max="7975" width="9.140625" style="1"/>
    <col min="7976" max="7977" width="19.42578125" style="1" customWidth="1"/>
    <col min="7978" max="8158" width="9.140625" style="1"/>
    <col min="8159" max="8159" width="31.85546875" style="1" customWidth="1"/>
    <col min="8160" max="8163" width="12.7109375" style="1" customWidth="1"/>
    <col min="8164" max="8164" width="13.140625" style="1" customWidth="1"/>
    <col min="8165" max="8231" width="9.140625" style="1"/>
    <col min="8232" max="8233" width="19.42578125" style="1" customWidth="1"/>
    <col min="8234" max="8414" width="9.140625" style="1"/>
    <col min="8415" max="8415" width="31.85546875" style="1" customWidth="1"/>
    <col min="8416" max="8419" width="12.7109375" style="1" customWidth="1"/>
    <col min="8420" max="8420" width="13.140625" style="1" customWidth="1"/>
    <col min="8421" max="8487" width="9.140625" style="1"/>
    <col min="8488" max="8489" width="19.42578125" style="1" customWidth="1"/>
    <col min="8490" max="8670" width="9.140625" style="1"/>
    <col min="8671" max="8671" width="31.85546875" style="1" customWidth="1"/>
    <col min="8672" max="8675" width="12.7109375" style="1" customWidth="1"/>
    <col min="8676" max="8676" width="13.140625" style="1" customWidth="1"/>
    <col min="8677" max="8743" width="9.140625" style="1"/>
    <col min="8744" max="8745" width="19.42578125" style="1" customWidth="1"/>
    <col min="8746" max="8926" width="9.140625" style="1"/>
    <col min="8927" max="8927" width="31.85546875" style="1" customWidth="1"/>
    <col min="8928" max="8931" width="12.7109375" style="1" customWidth="1"/>
    <col min="8932" max="8932" width="13.140625" style="1" customWidth="1"/>
    <col min="8933" max="8999" width="9.140625" style="1"/>
    <col min="9000" max="9001" width="19.42578125" style="1" customWidth="1"/>
    <col min="9002" max="9182" width="9.140625" style="1"/>
    <col min="9183" max="9183" width="31.85546875" style="1" customWidth="1"/>
    <col min="9184" max="9187" width="12.7109375" style="1" customWidth="1"/>
    <col min="9188" max="9188" width="13.140625" style="1" customWidth="1"/>
    <col min="9189" max="9255" width="9.140625" style="1"/>
    <col min="9256" max="9257" width="19.42578125" style="1" customWidth="1"/>
    <col min="9258" max="9438" width="9.140625" style="1"/>
    <col min="9439" max="9439" width="31.85546875" style="1" customWidth="1"/>
    <col min="9440" max="9443" width="12.7109375" style="1" customWidth="1"/>
    <col min="9444" max="9444" width="13.140625" style="1" customWidth="1"/>
    <col min="9445" max="9511" width="9.140625" style="1"/>
    <col min="9512" max="9513" width="19.42578125" style="1" customWidth="1"/>
    <col min="9514" max="9694" width="9.140625" style="1"/>
    <col min="9695" max="9695" width="31.85546875" style="1" customWidth="1"/>
    <col min="9696" max="9699" width="12.7109375" style="1" customWidth="1"/>
    <col min="9700" max="9700" width="13.140625" style="1" customWidth="1"/>
    <col min="9701" max="9767" width="9.140625" style="1"/>
    <col min="9768" max="9769" width="19.42578125" style="1" customWidth="1"/>
    <col min="9770" max="9950" width="9.140625" style="1"/>
    <col min="9951" max="9951" width="31.85546875" style="1" customWidth="1"/>
    <col min="9952" max="9955" width="12.7109375" style="1" customWidth="1"/>
    <col min="9956" max="9956" width="13.140625" style="1" customWidth="1"/>
    <col min="9957" max="10023" width="9.140625" style="1"/>
    <col min="10024" max="10025" width="19.42578125" style="1" customWidth="1"/>
    <col min="10026" max="10206" width="9.140625" style="1"/>
    <col min="10207" max="10207" width="31.85546875" style="1" customWidth="1"/>
    <col min="10208" max="10211" width="12.7109375" style="1" customWidth="1"/>
    <col min="10212" max="10212" width="13.140625" style="1" customWidth="1"/>
    <col min="10213" max="10279" width="9.140625" style="1"/>
    <col min="10280" max="10281" width="19.42578125" style="1" customWidth="1"/>
    <col min="10282" max="10462" width="9.140625" style="1"/>
    <col min="10463" max="10463" width="31.85546875" style="1" customWidth="1"/>
    <col min="10464" max="10467" width="12.7109375" style="1" customWidth="1"/>
    <col min="10468" max="10468" width="13.140625" style="1" customWidth="1"/>
    <col min="10469" max="10535" width="9.140625" style="1"/>
    <col min="10536" max="10537" width="19.42578125" style="1" customWidth="1"/>
    <col min="10538" max="10718" width="9.140625" style="1"/>
    <col min="10719" max="10719" width="31.85546875" style="1" customWidth="1"/>
    <col min="10720" max="10723" width="12.7109375" style="1" customWidth="1"/>
    <col min="10724" max="10724" width="13.140625" style="1" customWidth="1"/>
    <col min="10725" max="10791" width="9.140625" style="1"/>
    <col min="10792" max="10793" width="19.42578125" style="1" customWidth="1"/>
    <col min="10794" max="10974" width="9.140625" style="1"/>
    <col min="10975" max="10975" width="31.85546875" style="1" customWidth="1"/>
    <col min="10976" max="10979" width="12.7109375" style="1" customWidth="1"/>
    <col min="10980" max="10980" width="13.140625" style="1" customWidth="1"/>
    <col min="10981" max="11047" width="9.140625" style="1"/>
    <col min="11048" max="11049" width="19.42578125" style="1" customWidth="1"/>
    <col min="11050" max="11230" width="9.140625" style="1"/>
    <col min="11231" max="11231" width="31.85546875" style="1" customWidth="1"/>
    <col min="11232" max="11235" width="12.7109375" style="1" customWidth="1"/>
    <col min="11236" max="11236" width="13.140625" style="1" customWidth="1"/>
    <col min="11237" max="11303" width="9.140625" style="1"/>
    <col min="11304" max="11305" width="19.42578125" style="1" customWidth="1"/>
    <col min="11306" max="11486" width="9.140625" style="1"/>
    <col min="11487" max="11487" width="31.85546875" style="1" customWidth="1"/>
    <col min="11488" max="11491" width="12.7109375" style="1" customWidth="1"/>
    <col min="11492" max="11492" width="13.140625" style="1" customWidth="1"/>
    <col min="11493" max="11559" width="9.140625" style="1"/>
    <col min="11560" max="11561" width="19.42578125" style="1" customWidth="1"/>
    <col min="11562" max="11742" width="9.140625" style="1"/>
    <col min="11743" max="11743" width="31.85546875" style="1" customWidth="1"/>
    <col min="11744" max="11747" width="12.7109375" style="1" customWidth="1"/>
    <col min="11748" max="11748" width="13.140625" style="1" customWidth="1"/>
    <col min="11749" max="11815" width="9.140625" style="1"/>
    <col min="11816" max="11817" width="19.42578125" style="1" customWidth="1"/>
    <col min="11818" max="11998" width="9.140625" style="1"/>
    <col min="11999" max="11999" width="31.85546875" style="1" customWidth="1"/>
    <col min="12000" max="12003" width="12.7109375" style="1" customWidth="1"/>
    <col min="12004" max="12004" width="13.140625" style="1" customWidth="1"/>
    <col min="12005" max="12071" width="9.140625" style="1"/>
    <col min="12072" max="12073" width="19.42578125" style="1" customWidth="1"/>
    <col min="12074" max="12254" width="9.140625" style="1"/>
    <col min="12255" max="12255" width="31.85546875" style="1" customWidth="1"/>
    <col min="12256" max="12259" width="12.7109375" style="1" customWidth="1"/>
    <col min="12260" max="12260" width="13.140625" style="1" customWidth="1"/>
    <col min="12261" max="12327" width="9.140625" style="1"/>
    <col min="12328" max="12329" width="19.42578125" style="1" customWidth="1"/>
    <col min="12330" max="12510" width="9.140625" style="1"/>
    <col min="12511" max="12511" width="31.85546875" style="1" customWidth="1"/>
    <col min="12512" max="12515" width="12.7109375" style="1" customWidth="1"/>
    <col min="12516" max="12516" width="13.140625" style="1" customWidth="1"/>
    <col min="12517" max="12583" width="9.140625" style="1"/>
    <col min="12584" max="12585" width="19.42578125" style="1" customWidth="1"/>
    <col min="12586" max="12766" width="9.140625" style="1"/>
    <col min="12767" max="12767" width="31.85546875" style="1" customWidth="1"/>
    <col min="12768" max="12771" width="12.7109375" style="1" customWidth="1"/>
    <col min="12772" max="12772" width="13.140625" style="1" customWidth="1"/>
    <col min="12773" max="12839" width="9.140625" style="1"/>
    <col min="12840" max="12841" width="19.42578125" style="1" customWidth="1"/>
    <col min="12842" max="13022" width="9.140625" style="1"/>
    <col min="13023" max="13023" width="31.85546875" style="1" customWidth="1"/>
    <col min="13024" max="13027" width="12.7109375" style="1" customWidth="1"/>
    <col min="13028" max="13028" width="13.140625" style="1" customWidth="1"/>
    <col min="13029" max="13095" width="9.140625" style="1"/>
    <col min="13096" max="13097" width="19.42578125" style="1" customWidth="1"/>
    <col min="13098" max="13278" width="9.140625" style="1"/>
    <col min="13279" max="13279" width="31.85546875" style="1" customWidth="1"/>
    <col min="13280" max="13283" width="12.7109375" style="1" customWidth="1"/>
    <col min="13284" max="13284" width="13.140625" style="1" customWidth="1"/>
    <col min="13285" max="13351" width="9.140625" style="1"/>
    <col min="13352" max="13353" width="19.42578125" style="1" customWidth="1"/>
    <col min="13354" max="13534" width="9.140625" style="1"/>
    <col min="13535" max="13535" width="31.85546875" style="1" customWidth="1"/>
    <col min="13536" max="13539" width="12.7109375" style="1" customWidth="1"/>
    <col min="13540" max="13540" width="13.140625" style="1" customWidth="1"/>
    <col min="13541" max="13607" width="9.140625" style="1"/>
    <col min="13608" max="13609" width="19.42578125" style="1" customWidth="1"/>
    <col min="13610" max="13790" width="9.140625" style="1"/>
    <col min="13791" max="13791" width="31.85546875" style="1" customWidth="1"/>
    <col min="13792" max="13795" width="12.7109375" style="1" customWidth="1"/>
    <col min="13796" max="13796" width="13.140625" style="1" customWidth="1"/>
    <col min="13797" max="13863" width="9.140625" style="1"/>
    <col min="13864" max="13865" width="19.42578125" style="1" customWidth="1"/>
    <col min="13866" max="14046" width="9.140625" style="1"/>
    <col min="14047" max="14047" width="31.85546875" style="1" customWidth="1"/>
    <col min="14048" max="14051" width="12.7109375" style="1" customWidth="1"/>
    <col min="14052" max="14052" width="13.140625" style="1" customWidth="1"/>
    <col min="14053" max="14119" width="9.140625" style="1"/>
    <col min="14120" max="14121" width="19.42578125" style="1" customWidth="1"/>
    <col min="14122" max="14302" width="9.140625" style="1"/>
    <col min="14303" max="14303" width="31.85546875" style="1" customWidth="1"/>
    <col min="14304" max="14307" width="12.7109375" style="1" customWidth="1"/>
    <col min="14308" max="14308" width="13.140625" style="1" customWidth="1"/>
    <col min="14309" max="14375" width="9.140625" style="1"/>
    <col min="14376" max="14377" width="19.42578125" style="1" customWidth="1"/>
    <col min="14378" max="14558" width="9.140625" style="1"/>
    <col min="14559" max="14559" width="31.85546875" style="1" customWidth="1"/>
    <col min="14560" max="14563" width="12.7109375" style="1" customWidth="1"/>
    <col min="14564" max="14564" width="13.140625" style="1" customWidth="1"/>
    <col min="14565" max="14631" width="9.140625" style="1"/>
    <col min="14632" max="14633" width="19.42578125" style="1" customWidth="1"/>
    <col min="14634" max="14814" width="9.140625" style="1"/>
    <col min="14815" max="14815" width="31.85546875" style="1" customWidth="1"/>
    <col min="14816" max="14819" width="12.7109375" style="1" customWidth="1"/>
    <col min="14820" max="14820" width="13.140625" style="1" customWidth="1"/>
    <col min="14821" max="14887" width="9.140625" style="1"/>
    <col min="14888" max="14889" width="19.42578125" style="1" customWidth="1"/>
    <col min="14890" max="15070" width="9.140625" style="1"/>
    <col min="15071" max="15071" width="31.85546875" style="1" customWidth="1"/>
    <col min="15072" max="15075" width="12.7109375" style="1" customWidth="1"/>
    <col min="15076" max="15076" width="13.140625" style="1" customWidth="1"/>
    <col min="15077" max="15143" width="9.140625" style="1"/>
    <col min="15144" max="15145" width="19.42578125" style="1" customWidth="1"/>
    <col min="15146" max="15326" width="9.140625" style="1"/>
    <col min="15327" max="15327" width="31.85546875" style="1" customWidth="1"/>
    <col min="15328" max="15331" width="12.7109375" style="1" customWidth="1"/>
    <col min="15332" max="15332" width="13.140625" style="1" customWidth="1"/>
    <col min="15333" max="15399" width="9.140625" style="1"/>
    <col min="15400" max="15401" width="19.42578125" style="1" customWidth="1"/>
    <col min="15402" max="15582" width="9.140625" style="1"/>
    <col min="15583" max="15583" width="31.85546875" style="1" customWidth="1"/>
    <col min="15584" max="15587" width="12.7109375" style="1" customWidth="1"/>
    <col min="15588" max="15588" width="13.140625" style="1" customWidth="1"/>
    <col min="15589" max="15655" width="9.140625" style="1"/>
    <col min="15656" max="15657" width="19.42578125" style="1" customWidth="1"/>
    <col min="15658" max="15838" width="9.140625" style="1"/>
    <col min="15839" max="15839" width="31.85546875" style="1" customWidth="1"/>
    <col min="15840" max="15843" width="12.7109375" style="1" customWidth="1"/>
    <col min="15844" max="15844" width="13.140625" style="1" customWidth="1"/>
    <col min="15845" max="15911" width="9.140625" style="1"/>
    <col min="15912" max="15913" width="19.42578125" style="1" customWidth="1"/>
    <col min="15914" max="16094" width="9.140625" style="1"/>
    <col min="16095" max="16095" width="31.85546875" style="1" customWidth="1"/>
    <col min="16096" max="16099" width="12.7109375" style="1" customWidth="1"/>
    <col min="16100" max="16100" width="13.140625" style="1" customWidth="1"/>
    <col min="16101" max="16167" width="9.140625" style="1"/>
    <col min="16168" max="16169" width="19.42578125" style="1" customWidth="1"/>
    <col min="16170" max="16384" width="9.140625" style="1"/>
  </cols>
  <sheetData>
    <row r="1" spans="1:83" ht="24.75" customHeight="1" x14ac:dyDescent="0.2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</row>
    <row r="2" spans="1:83" ht="22.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</row>
    <row r="3" spans="1:83" ht="9.7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83" ht="18" x14ac:dyDescent="0.25">
      <c r="A4" s="18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</row>
    <row r="5" spans="1:83" ht="15.75" customHeight="1" x14ac:dyDescent="0.25">
      <c r="A5" s="3"/>
      <c r="B5" s="3"/>
      <c r="C5" s="3"/>
      <c r="D5" s="3"/>
      <c r="E5" s="3"/>
      <c r="F5" s="3"/>
    </row>
    <row r="6" spans="1:83" s="7" customFormat="1" ht="21" customHeight="1" x14ac:dyDescent="0.2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6" t="s">
        <v>7</v>
      </c>
      <c r="H6" s="6" t="s">
        <v>8</v>
      </c>
      <c r="I6" s="6" t="s">
        <v>9</v>
      </c>
      <c r="J6" s="6" t="s">
        <v>7</v>
      </c>
      <c r="K6" s="6" t="s">
        <v>8</v>
      </c>
      <c r="L6" s="6" t="s">
        <v>9</v>
      </c>
      <c r="M6" s="6" t="s">
        <v>7</v>
      </c>
      <c r="N6" s="6" t="s">
        <v>8</v>
      </c>
      <c r="O6" s="6" t="s">
        <v>9</v>
      </c>
      <c r="P6" s="6" t="s">
        <v>7</v>
      </c>
      <c r="Q6" s="6" t="s">
        <v>8</v>
      </c>
      <c r="R6" s="6" t="s">
        <v>9</v>
      </c>
      <c r="S6" s="6" t="s">
        <v>7</v>
      </c>
      <c r="T6" s="6" t="s">
        <v>8</v>
      </c>
      <c r="U6" s="6" t="s">
        <v>9</v>
      </c>
      <c r="V6" s="6" t="s">
        <v>7</v>
      </c>
      <c r="W6" s="6" t="s">
        <v>8</v>
      </c>
      <c r="X6" s="6" t="s">
        <v>9</v>
      </c>
      <c r="Y6" s="6" t="s">
        <v>7</v>
      </c>
      <c r="Z6" s="6" t="s">
        <v>8</v>
      </c>
      <c r="AA6" s="6" t="s">
        <v>9</v>
      </c>
      <c r="AB6" s="6" t="s">
        <v>7</v>
      </c>
      <c r="AC6" s="6" t="s">
        <v>8</v>
      </c>
      <c r="AD6" s="6" t="s">
        <v>9</v>
      </c>
      <c r="AE6" s="6" t="s">
        <v>7</v>
      </c>
      <c r="AF6" s="6" t="s">
        <v>8</v>
      </c>
      <c r="AG6" s="6" t="s">
        <v>9</v>
      </c>
      <c r="AH6" s="6" t="s">
        <v>7</v>
      </c>
      <c r="AI6" s="6" t="s">
        <v>8</v>
      </c>
      <c r="AJ6" s="6" t="s">
        <v>9</v>
      </c>
      <c r="AK6" s="6" t="s">
        <v>7</v>
      </c>
      <c r="AL6" s="6" t="s">
        <v>8</v>
      </c>
      <c r="AM6" s="6" t="s">
        <v>9</v>
      </c>
      <c r="AN6" s="6" t="s">
        <v>7</v>
      </c>
      <c r="AO6" s="6" t="s">
        <v>8</v>
      </c>
      <c r="AP6" s="6" t="s">
        <v>9</v>
      </c>
      <c r="AQ6" s="6" t="s">
        <v>7</v>
      </c>
      <c r="AR6" s="6" t="s">
        <v>8</v>
      </c>
      <c r="AS6" s="6" t="s">
        <v>9</v>
      </c>
      <c r="AT6" s="6" t="s">
        <v>7</v>
      </c>
      <c r="AU6" s="6" t="s">
        <v>8</v>
      </c>
      <c r="AV6" s="6" t="s">
        <v>9</v>
      </c>
      <c r="AW6" s="6" t="s">
        <v>7</v>
      </c>
      <c r="AX6" s="6" t="s">
        <v>8</v>
      </c>
      <c r="AY6" s="6" t="s">
        <v>9</v>
      </c>
      <c r="AZ6" s="6" t="s">
        <v>7</v>
      </c>
      <c r="BA6" s="6" t="s">
        <v>8</v>
      </c>
      <c r="BB6" s="6" t="s">
        <v>9</v>
      </c>
      <c r="BC6" s="6" t="s">
        <v>7</v>
      </c>
      <c r="BD6" s="6" t="s">
        <v>8</v>
      </c>
      <c r="BE6" s="6" t="s">
        <v>9</v>
      </c>
      <c r="BF6" s="6" t="s">
        <v>7</v>
      </c>
      <c r="BG6" s="6" t="s">
        <v>8</v>
      </c>
      <c r="BH6" s="6" t="s">
        <v>9</v>
      </c>
      <c r="BI6" s="6" t="s">
        <v>7</v>
      </c>
      <c r="BJ6" s="6" t="s">
        <v>8</v>
      </c>
      <c r="BK6" s="6" t="s">
        <v>9</v>
      </c>
      <c r="BL6" s="6" t="s">
        <v>7</v>
      </c>
      <c r="BM6" s="6" t="s">
        <v>8</v>
      </c>
      <c r="BN6" s="6" t="s">
        <v>9</v>
      </c>
      <c r="BO6" s="6" t="s">
        <v>7</v>
      </c>
      <c r="BP6" s="6" t="s">
        <v>8</v>
      </c>
      <c r="BQ6" s="6" t="s">
        <v>9</v>
      </c>
      <c r="BR6" s="6" t="s">
        <v>7</v>
      </c>
      <c r="BS6" s="6" t="s">
        <v>3</v>
      </c>
      <c r="BT6" s="6" t="s">
        <v>31</v>
      </c>
      <c r="BU6" s="6" t="s">
        <v>32</v>
      </c>
      <c r="BV6" s="6" t="s">
        <v>33</v>
      </c>
      <c r="BW6" s="5" t="s">
        <v>8</v>
      </c>
      <c r="BX6" s="5" t="s">
        <v>9</v>
      </c>
    </row>
    <row r="7" spans="1:83" s="7" customFormat="1" ht="18" customHeight="1" x14ac:dyDescent="0.2">
      <c r="A7" s="11" t="s">
        <v>10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>
        <v>23436</v>
      </c>
      <c r="BS7" s="6">
        <f t="shared" ref="BS7:BV7" si="0">BS8+BS9</f>
        <v>5859</v>
      </c>
      <c r="BT7" s="6">
        <f t="shared" si="0"/>
        <v>5859</v>
      </c>
      <c r="BU7" s="6">
        <f t="shared" si="0"/>
        <v>5859</v>
      </c>
      <c r="BV7" s="6">
        <f t="shared" si="0"/>
        <v>5859</v>
      </c>
      <c r="BW7" s="5">
        <f>BW8+BW9</f>
        <v>22171.53</v>
      </c>
      <c r="BX7" s="5">
        <f>BR7-BW7</f>
        <v>1264.4700000000012</v>
      </c>
      <c r="BZ7" s="7">
        <v>4664.34</v>
      </c>
      <c r="CA7" s="7">
        <v>5860.4699999999993</v>
      </c>
      <c r="CB7" s="7">
        <v>6000.08</v>
      </c>
      <c r="CC7" s="16">
        <v>5646.64</v>
      </c>
      <c r="CD7" s="7">
        <f>CE7-CB7-CA7-BZ7</f>
        <v>5646.6399999999994</v>
      </c>
      <c r="CE7" s="7">
        <v>22171.53</v>
      </c>
    </row>
    <row r="8" spans="1:83" s="7" customFormat="1" ht="18" customHeight="1" x14ac:dyDescent="0.2">
      <c r="A8" s="11" t="s">
        <v>11</v>
      </c>
      <c r="B8" s="5">
        <v>17600</v>
      </c>
      <c r="C8" s="5">
        <f>B8/4</f>
        <v>4400</v>
      </c>
      <c r="D8" s="5">
        <f>$B$8/4</f>
        <v>4400</v>
      </c>
      <c r="E8" s="5">
        <f>$B$8/4</f>
        <v>4400</v>
      </c>
      <c r="F8" s="5">
        <f>$B$8/4</f>
        <v>4400</v>
      </c>
      <c r="G8" s="5">
        <f>C8/3</f>
        <v>1466.6666666666667</v>
      </c>
      <c r="H8" s="5">
        <v>1033.8699999999999</v>
      </c>
      <c r="I8" s="5">
        <f>H8-G8</f>
        <v>-432.79666666666685</v>
      </c>
      <c r="J8" s="5">
        <v>1466.6666666666667</v>
      </c>
      <c r="K8" s="5">
        <v>995.71</v>
      </c>
      <c r="L8" s="5">
        <f>K8-J8</f>
        <v>-470.95666666666671</v>
      </c>
      <c r="M8" s="5">
        <f>J8+G8</f>
        <v>2933.3333333333335</v>
      </c>
      <c r="N8" s="5">
        <f t="shared" ref="N8:N28" si="1">K8+H8</f>
        <v>2029.58</v>
      </c>
      <c r="O8" s="5">
        <f>N8-M8</f>
        <v>-903.75333333333356</v>
      </c>
      <c r="P8" s="5">
        <f>C8-G8-J8</f>
        <v>1466.6666666666663</v>
      </c>
      <c r="Q8" s="5">
        <v>1703.74</v>
      </c>
      <c r="R8" s="5">
        <f>Q8-P8</f>
        <v>237.07333333333372</v>
      </c>
      <c r="S8" s="5">
        <f>P8+M8</f>
        <v>4400</v>
      </c>
      <c r="T8" s="5">
        <f t="shared" ref="T8:T22" si="2">Q8+N8</f>
        <v>3733.3199999999997</v>
      </c>
      <c r="U8" s="5">
        <f>T8-S8</f>
        <v>-666.68000000000029</v>
      </c>
      <c r="V8" s="5">
        <f>D8/3</f>
        <v>1466.6666666666667</v>
      </c>
      <c r="W8" s="5">
        <v>975.85</v>
      </c>
      <c r="X8" s="5">
        <f>W8-V8</f>
        <v>-490.81666666666672</v>
      </c>
      <c r="Y8" s="5">
        <f>V8+S8</f>
        <v>5866.666666666667</v>
      </c>
      <c r="Z8" s="5">
        <f t="shared" ref="Z8:Z22" si="3">W8+T8</f>
        <v>4709.17</v>
      </c>
      <c r="AA8" s="5">
        <f>Z8-Y8</f>
        <v>-1157.4966666666669</v>
      </c>
      <c r="AB8" s="5">
        <f>D8/3</f>
        <v>1466.6666666666667</v>
      </c>
      <c r="AC8" s="5">
        <v>997.09</v>
      </c>
      <c r="AD8" s="5">
        <f>AC8-AB8</f>
        <v>-469.57666666666671</v>
      </c>
      <c r="AE8" s="5">
        <f>AB8+Y8</f>
        <v>7333.3333333333339</v>
      </c>
      <c r="AF8" s="5">
        <f t="shared" ref="AF8:AF22" si="4">AC8+Z8</f>
        <v>5706.26</v>
      </c>
      <c r="AG8" s="5">
        <f>AF8-AE8</f>
        <v>-1627.0733333333337</v>
      </c>
      <c r="AH8" s="5">
        <f>D8/3</f>
        <v>1466.6666666666667</v>
      </c>
      <c r="AI8" s="5">
        <v>1790.58</v>
      </c>
      <c r="AJ8" s="5">
        <f>AI8-AH8</f>
        <v>323.91333333333318</v>
      </c>
      <c r="AK8" s="5">
        <f>AH8+AE8</f>
        <v>8800</v>
      </c>
      <c r="AL8" s="5">
        <f t="shared" ref="AL8:AL22" si="5">AI8+AF8</f>
        <v>7496.84</v>
      </c>
      <c r="AM8" s="5">
        <f>AL8-AK8</f>
        <v>-1303.1599999999999</v>
      </c>
      <c r="AN8" s="5">
        <f>E8/3</f>
        <v>1466.6666666666667</v>
      </c>
      <c r="AO8" s="5">
        <v>1135.97</v>
      </c>
      <c r="AP8" s="5">
        <f>AO8-AN8</f>
        <v>-330.69666666666672</v>
      </c>
      <c r="AQ8" s="5">
        <f>AN8+AK8</f>
        <v>10266.666666666666</v>
      </c>
      <c r="AR8" s="5">
        <f t="shared" ref="AR8:AR22" si="6">AO8+AL8</f>
        <v>8632.81</v>
      </c>
      <c r="AS8" s="5">
        <f>AR8-AQ8</f>
        <v>-1633.8566666666666</v>
      </c>
      <c r="AT8" s="5">
        <f>E8/3</f>
        <v>1466.6666666666667</v>
      </c>
      <c r="AU8" s="5">
        <v>970.6</v>
      </c>
      <c r="AV8" s="5">
        <f>AU8-AT8</f>
        <v>-496.06666666666672</v>
      </c>
      <c r="AW8" s="5">
        <f>AT8+AQ8</f>
        <v>11733.333333333332</v>
      </c>
      <c r="AX8" s="5">
        <f t="shared" ref="AX8:AX22" si="7">AU8+AR8</f>
        <v>9603.41</v>
      </c>
      <c r="AY8" s="5">
        <f>AX8-AW8</f>
        <v>-2129.9233333333323</v>
      </c>
      <c r="AZ8" s="5">
        <f>E8-AN8-AT8</f>
        <v>1466.6666666666663</v>
      </c>
      <c r="BA8" s="5">
        <f>1124.88+16.87</f>
        <v>1141.75</v>
      </c>
      <c r="BB8" s="5">
        <f>BA8-AZ8</f>
        <v>-324.91666666666629</v>
      </c>
      <c r="BC8" s="5">
        <f t="shared" ref="BC8:BE23" si="8">AZ8+AW8</f>
        <v>13199.999999999998</v>
      </c>
      <c r="BD8" s="5">
        <f t="shared" si="8"/>
        <v>10745.16</v>
      </c>
      <c r="BE8" s="5">
        <f>BB8+AY8</f>
        <v>-2454.8399999999983</v>
      </c>
      <c r="BF8" s="5">
        <f>F8/3</f>
        <v>1466.6666666666667</v>
      </c>
      <c r="BG8" s="5">
        <v>1042.1199999999999</v>
      </c>
      <c r="BH8" s="5">
        <f>BG8-BF8</f>
        <v>-424.54666666666685</v>
      </c>
      <c r="BI8" s="5">
        <f t="shared" ref="BI8:BK23" si="9">BF8+BC8</f>
        <v>14666.666666666664</v>
      </c>
      <c r="BJ8" s="5">
        <f t="shared" si="9"/>
        <v>11787.279999999999</v>
      </c>
      <c r="BK8" s="5">
        <f>BH8+BE8</f>
        <v>-2879.3866666666654</v>
      </c>
      <c r="BL8" s="5">
        <f>F8/3</f>
        <v>1466.6666666666667</v>
      </c>
      <c r="BM8" s="5">
        <v>1049.47</v>
      </c>
      <c r="BN8" s="5">
        <f>BM8-BL8</f>
        <v>-417.19666666666672</v>
      </c>
      <c r="BO8" s="5">
        <f t="shared" ref="BO8:BQ23" si="10">BL8+BI8</f>
        <v>16133.33333333333</v>
      </c>
      <c r="BP8" s="5">
        <f t="shared" si="10"/>
        <v>12836.749999999998</v>
      </c>
      <c r="BQ8" s="5">
        <f>BN8+BK8</f>
        <v>-3296.5833333333321</v>
      </c>
      <c r="BR8" s="5">
        <v>18000</v>
      </c>
      <c r="BS8" s="5">
        <f>$BR$8/4</f>
        <v>4500</v>
      </c>
      <c r="BT8" s="5">
        <f t="shared" ref="BT8:BV8" si="11">$BR$8/4</f>
        <v>4500</v>
      </c>
      <c r="BU8" s="5">
        <f t="shared" si="11"/>
        <v>4500</v>
      </c>
      <c r="BV8" s="5">
        <f t="shared" si="11"/>
        <v>4500</v>
      </c>
      <c r="BW8" s="5">
        <f t="shared" ref="BW8:BW28" si="12">BZ8+CA8+CB8+CC8</f>
        <v>17049.809999999998</v>
      </c>
      <c r="BX8" s="5">
        <f t="shared" ref="BX8:BX28" si="13">BR8-BW8</f>
        <v>950.19000000000233</v>
      </c>
      <c r="BZ8" s="7">
        <v>3591.21</v>
      </c>
      <c r="CA8" s="7">
        <v>4511.1899999999996</v>
      </c>
      <c r="CB8" s="7">
        <v>4612.33</v>
      </c>
      <c r="CC8" s="16">
        <f>4356.36-21.28</f>
        <v>4335.08</v>
      </c>
      <c r="CD8" s="7">
        <f t="shared" ref="CD8:CD21" si="14">CE8-CB8-CA8-BZ8</f>
        <v>4335.0799999999981</v>
      </c>
      <c r="CE8" s="7">
        <v>17049.809999999998</v>
      </c>
    </row>
    <row r="9" spans="1:83" s="7" customFormat="1" ht="18" customHeight="1" x14ac:dyDescent="0.2">
      <c r="A9" s="11" t="s">
        <v>12</v>
      </c>
      <c r="B9" s="5">
        <f>B8*30.2%</f>
        <v>5315.2</v>
      </c>
      <c r="C9" s="5">
        <f>B9/4</f>
        <v>1328.8</v>
      </c>
      <c r="D9" s="5">
        <f>$B$9/4</f>
        <v>1328.8</v>
      </c>
      <c r="E9" s="5">
        <f>$B$9/4</f>
        <v>1328.8</v>
      </c>
      <c r="F9" s="5">
        <f>$B$9/4</f>
        <v>1328.8</v>
      </c>
      <c r="G9" s="5">
        <f t="shared" ref="G9:G26" si="15">C9/3</f>
        <v>442.93333333333334</v>
      </c>
      <c r="H9" s="5">
        <v>309.56</v>
      </c>
      <c r="I9" s="5">
        <f t="shared" ref="I9:I28" si="16">H9-G9</f>
        <v>-133.37333333333333</v>
      </c>
      <c r="J9" s="5">
        <v>442.93333333333334</v>
      </c>
      <c r="K9" s="5">
        <v>298.93</v>
      </c>
      <c r="L9" s="5">
        <f t="shared" ref="L9:L28" si="17">K9-J9</f>
        <v>-144.00333333333333</v>
      </c>
      <c r="M9" s="5">
        <f t="shared" ref="M9:M28" si="18">J9+G9</f>
        <v>885.86666666666667</v>
      </c>
      <c r="N9" s="5">
        <f t="shared" si="1"/>
        <v>608.49</v>
      </c>
      <c r="O9" s="5">
        <f t="shared" ref="O9:O28" si="19">N9-M9</f>
        <v>-277.37666666666667</v>
      </c>
      <c r="P9" s="5">
        <f t="shared" ref="P9:P27" si="20">C9-G9-J9</f>
        <v>442.93333333333322</v>
      </c>
      <c r="Q9" s="5">
        <v>512.28</v>
      </c>
      <c r="R9" s="5">
        <f t="shared" ref="R9:R28" si="21">Q9-P9</f>
        <v>69.346666666666749</v>
      </c>
      <c r="S9" s="5">
        <f t="shared" ref="S9:S22" si="22">P9+M9</f>
        <v>1328.8</v>
      </c>
      <c r="T9" s="5">
        <f t="shared" si="2"/>
        <v>1120.77</v>
      </c>
      <c r="U9" s="5">
        <f t="shared" ref="U9:U28" si="23">T9-S9</f>
        <v>-208.02999999999997</v>
      </c>
      <c r="V9" s="5">
        <f t="shared" ref="V9:V28" si="24">D9/3</f>
        <v>442.93333333333334</v>
      </c>
      <c r="W9" s="5">
        <v>293.64</v>
      </c>
      <c r="X9" s="5">
        <f t="shared" ref="X9:X28" si="25">W9-V9</f>
        <v>-149.29333333333335</v>
      </c>
      <c r="Y9" s="5">
        <f t="shared" ref="Y9:Y22" si="26">V9+S9</f>
        <v>1771.7333333333333</v>
      </c>
      <c r="Z9" s="5">
        <f t="shared" si="3"/>
        <v>1414.4099999999999</v>
      </c>
      <c r="AA9" s="5">
        <f t="shared" ref="AA9:AA28" si="27">Z9-Y9</f>
        <v>-357.32333333333349</v>
      </c>
      <c r="AB9" s="5">
        <f t="shared" ref="AB9:AB26" si="28">D9/3</f>
        <v>442.93333333333334</v>
      </c>
      <c r="AC9" s="5">
        <v>296.49</v>
      </c>
      <c r="AD9" s="5">
        <f t="shared" ref="AD9:AD28" si="29">AC9-AB9</f>
        <v>-146.44333333333333</v>
      </c>
      <c r="AE9" s="5">
        <f t="shared" ref="AE9:AE22" si="30">AB9+Y9</f>
        <v>2214.6666666666665</v>
      </c>
      <c r="AF9" s="5">
        <f t="shared" si="4"/>
        <v>1710.8999999999999</v>
      </c>
      <c r="AG9" s="5">
        <f t="shared" ref="AG9:AG28" si="31">AF9-AE9</f>
        <v>-503.76666666666665</v>
      </c>
      <c r="AH9" s="5">
        <f t="shared" ref="AH9:AH26" si="32">D9/3</f>
        <v>442.93333333333334</v>
      </c>
      <c r="AI9" s="5">
        <v>539.89</v>
      </c>
      <c r="AJ9" s="5">
        <f t="shared" ref="AJ9:AJ28" si="33">AI9-AH9</f>
        <v>96.956666666666649</v>
      </c>
      <c r="AK9" s="5">
        <f t="shared" ref="AK9:AK22" si="34">AH9+AE9</f>
        <v>2657.6</v>
      </c>
      <c r="AL9" s="5">
        <f t="shared" si="5"/>
        <v>2250.79</v>
      </c>
      <c r="AM9" s="5">
        <f t="shared" ref="AM9:AM28" si="35">AL9-AK9</f>
        <v>-406.80999999999995</v>
      </c>
      <c r="AN9" s="5">
        <f t="shared" ref="AN9:AN26" si="36">E9/3</f>
        <v>442.93333333333334</v>
      </c>
      <c r="AO9" s="5">
        <v>342.46</v>
      </c>
      <c r="AP9" s="5">
        <f t="shared" ref="AP9:AP28" si="37">AO9-AN9</f>
        <v>-100.47333333333336</v>
      </c>
      <c r="AQ9" s="5">
        <f t="shared" ref="AQ9:AQ22" si="38">AN9+AK9</f>
        <v>3100.5333333333333</v>
      </c>
      <c r="AR9" s="5">
        <f t="shared" si="6"/>
        <v>2593.25</v>
      </c>
      <c r="AS9" s="5">
        <f t="shared" ref="AS9:AS28" si="39">AR9-AQ9</f>
        <v>-507.2833333333333</v>
      </c>
      <c r="AT9" s="5">
        <f t="shared" ref="AT9:AT24" si="40">E9/3</f>
        <v>442.93333333333334</v>
      </c>
      <c r="AU9" s="5">
        <v>290.83999999999997</v>
      </c>
      <c r="AV9" s="5">
        <f t="shared" ref="AV9:AV28" si="41">AU9-AT9</f>
        <v>-152.09333333333336</v>
      </c>
      <c r="AW9" s="5">
        <f t="shared" ref="AW9:AW22" si="42">AT9+AQ9</f>
        <v>3543.4666666666667</v>
      </c>
      <c r="AX9" s="5">
        <f t="shared" si="7"/>
        <v>2884.09</v>
      </c>
      <c r="AY9" s="5">
        <f t="shared" ref="AY9:AY28" si="43">AX9-AW9</f>
        <v>-659.37666666666655</v>
      </c>
      <c r="AZ9" s="5">
        <f t="shared" ref="AZ9:AZ28" si="44">E9-AN9-AT9</f>
        <v>442.93333333333322</v>
      </c>
      <c r="BA9" s="5">
        <v>336.7</v>
      </c>
      <c r="BB9" s="5">
        <f t="shared" ref="BB9:BB28" si="45">BA9-AZ9</f>
        <v>-106.23333333333323</v>
      </c>
      <c r="BC9" s="5">
        <f t="shared" si="8"/>
        <v>3986.4</v>
      </c>
      <c r="BD9" s="5">
        <f t="shared" si="8"/>
        <v>3220.79</v>
      </c>
      <c r="BE9" s="5">
        <f t="shared" si="8"/>
        <v>-765.60999999999979</v>
      </c>
      <c r="BF9" s="5">
        <f t="shared" ref="BF9:BF26" si="46">F9/3</f>
        <v>442.93333333333334</v>
      </c>
      <c r="BG9" s="5">
        <v>313.48</v>
      </c>
      <c r="BH9" s="5">
        <f t="shared" ref="BH9:BH28" si="47">BG9-BF9</f>
        <v>-129.45333333333332</v>
      </c>
      <c r="BI9" s="5">
        <f t="shared" si="9"/>
        <v>4429.333333333333</v>
      </c>
      <c r="BJ9" s="5">
        <f t="shared" si="9"/>
        <v>3534.27</v>
      </c>
      <c r="BK9" s="5">
        <f t="shared" si="9"/>
        <v>-895.06333333333305</v>
      </c>
      <c r="BL9" s="5">
        <f t="shared" ref="BL9:BL26" si="48">F9/3</f>
        <v>442.93333333333334</v>
      </c>
      <c r="BM9" s="5">
        <v>316.20999999999998</v>
      </c>
      <c r="BN9" s="5">
        <f t="shared" ref="BN9:BN28" si="49">BM9-BL9</f>
        <v>-126.72333333333336</v>
      </c>
      <c r="BO9" s="5">
        <f t="shared" si="10"/>
        <v>4872.2666666666664</v>
      </c>
      <c r="BP9" s="5">
        <f t="shared" si="10"/>
        <v>3850.48</v>
      </c>
      <c r="BQ9" s="5">
        <f t="shared" si="10"/>
        <v>-1021.7866666666664</v>
      </c>
      <c r="BR9" s="5">
        <v>5436</v>
      </c>
      <c r="BS9" s="5">
        <f>$BR$9/4</f>
        <v>1359</v>
      </c>
      <c r="BT9" s="5">
        <f t="shared" ref="BT9:BV9" si="50">$BR$9/4</f>
        <v>1359</v>
      </c>
      <c r="BU9" s="5">
        <f t="shared" si="50"/>
        <v>1359</v>
      </c>
      <c r="BV9" s="5">
        <f t="shared" si="50"/>
        <v>1359</v>
      </c>
      <c r="BW9" s="5">
        <f t="shared" si="12"/>
        <v>5121.7199999999993</v>
      </c>
      <c r="BX9" s="5">
        <f t="shared" si="13"/>
        <v>314.28000000000065</v>
      </c>
      <c r="BZ9" s="7">
        <v>1073.1300000000001</v>
      </c>
      <c r="CA9" s="7">
        <v>1349.28</v>
      </c>
      <c r="CB9" s="7">
        <v>1387.75</v>
      </c>
      <c r="CC9" s="16">
        <v>1311.56</v>
      </c>
      <c r="CD9" s="7">
        <f t="shared" si="14"/>
        <v>1311.5599999999995</v>
      </c>
      <c r="CE9" s="7">
        <v>5121.7199999999993</v>
      </c>
    </row>
    <row r="10" spans="1:83" s="7" customFormat="1" ht="18" customHeight="1" x14ac:dyDescent="0.2">
      <c r="A10" s="11" t="s">
        <v>13</v>
      </c>
      <c r="B10" s="5"/>
      <c r="C10" s="5"/>
      <c r="D10" s="5"/>
      <c r="E10" s="5"/>
      <c r="F10" s="5"/>
      <c r="G10" s="5"/>
      <c r="H10" s="5"/>
      <c r="I10" s="5">
        <f t="shared" si="16"/>
        <v>0</v>
      </c>
      <c r="J10" s="5"/>
      <c r="K10" s="5"/>
      <c r="L10" s="5">
        <f t="shared" si="17"/>
        <v>0</v>
      </c>
      <c r="M10" s="5">
        <f t="shared" si="18"/>
        <v>0</v>
      </c>
      <c r="N10" s="5">
        <f t="shared" si="1"/>
        <v>0</v>
      </c>
      <c r="O10" s="5">
        <f t="shared" si="19"/>
        <v>0</v>
      </c>
      <c r="P10" s="5">
        <f t="shared" si="20"/>
        <v>0</v>
      </c>
      <c r="Q10" s="5"/>
      <c r="R10" s="5">
        <f t="shared" si="21"/>
        <v>0</v>
      </c>
      <c r="S10" s="5">
        <f t="shared" si="22"/>
        <v>0</v>
      </c>
      <c r="T10" s="5">
        <f t="shared" si="2"/>
        <v>0</v>
      </c>
      <c r="U10" s="5">
        <f t="shared" si="23"/>
        <v>0</v>
      </c>
      <c r="V10" s="5">
        <f t="shared" si="24"/>
        <v>0</v>
      </c>
      <c r="W10" s="5"/>
      <c r="X10" s="5">
        <f t="shared" si="25"/>
        <v>0</v>
      </c>
      <c r="Y10" s="5">
        <f t="shared" si="26"/>
        <v>0</v>
      </c>
      <c r="Z10" s="5">
        <f t="shared" si="3"/>
        <v>0</v>
      </c>
      <c r="AA10" s="5">
        <f t="shared" si="27"/>
        <v>0</v>
      </c>
      <c r="AB10" s="5">
        <f t="shared" si="28"/>
        <v>0</v>
      </c>
      <c r="AC10" s="5"/>
      <c r="AD10" s="5">
        <f t="shared" si="29"/>
        <v>0</v>
      </c>
      <c r="AE10" s="5">
        <f t="shared" si="30"/>
        <v>0</v>
      </c>
      <c r="AF10" s="5">
        <f t="shared" si="4"/>
        <v>0</v>
      </c>
      <c r="AG10" s="5">
        <f t="shared" si="31"/>
        <v>0</v>
      </c>
      <c r="AH10" s="5">
        <f t="shared" si="32"/>
        <v>0</v>
      </c>
      <c r="AI10" s="5"/>
      <c r="AJ10" s="5">
        <f t="shared" si="33"/>
        <v>0</v>
      </c>
      <c r="AK10" s="5">
        <f t="shared" si="34"/>
        <v>0</v>
      </c>
      <c r="AL10" s="5">
        <f t="shared" si="5"/>
        <v>0</v>
      </c>
      <c r="AM10" s="5">
        <f t="shared" si="35"/>
        <v>0</v>
      </c>
      <c r="AN10" s="5">
        <f t="shared" si="36"/>
        <v>0</v>
      </c>
      <c r="AO10" s="5"/>
      <c r="AP10" s="5">
        <f t="shared" si="37"/>
        <v>0</v>
      </c>
      <c r="AQ10" s="5">
        <f t="shared" si="38"/>
        <v>0</v>
      </c>
      <c r="AR10" s="5">
        <f t="shared" si="6"/>
        <v>0</v>
      </c>
      <c r="AS10" s="5">
        <f t="shared" si="39"/>
        <v>0</v>
      </c>
      <c r="AT10" s="5">
        <f t="shared" si="40"/>
        <v>0</v>
      </c>
      <c r="AU10" s="5"/>
      <c r="AV10" s="5">
        <f t="shared" si="41"/>
        <v>0</v>
      </c>
      <c r="AW10" s="5">
        <f t="shared" si="42"/>
        <v>0</v>
      </c>
      <c r="AX10" s="5">
        <f t="shared" si="7"/>
        <v>0</v>
      </c>
      <c r="AY10" s="5">
        <f t="shared" si="43"/>
        <v>0</v>
      </c>
      <c r="AZ10" s="5">
        <f t="shared" si="44"/>
        <v>0</v>
      </c>
      <c r="BA10" s="5"/>
      <c r="BB10" s="5">
        <f t="shared" si="45"/>
        <v>0</v>
      </c>
      <c r="BC10" s="5">
        <f t="shared" si="8"/>
        <v>0</v>
      </c>
      <c r="BD10" s="5">
        <f t="shared" si="8"/>
        <v>0</v>
      </c>
      <c r="BE10" s="5">
        <f t="shared" si="8"/>
        <v>0</v>
      </c>
      <c r="BF10" s="5">
        <f t="shared" si="46"/>
        <v>0</v>
      </c>
      <c r="BG10" s="5"/>
      <c r="BH10" s="5">
        <f t="shared" si="47"/>
        <v>0</v>
      </c>
      <c r="BI10" s="5">
        <f t="shared" si="9"/>
        <v>0</v>
      </c>
      <c r="BJ10" s="5">
        <f t="shared" si="9"/>
        <v>0</v>
      </c>
      <c r="BK10" s="5">
        <f t="shared" si="9"/>
        <v>0</v>
      </c>
      <c r="BL10" s="5">
        <f t="shared" si="48"/>
        <v>0</v>
      </c>
      <c r="BM10" s="5"/>
      <c r="BN10" s="5">
        <f t="shared" si="49"/>
        <v>0</v>
      </c>
      <c r="BO10" s="5">
        <f t="shared" si="10"/>
        <v>0</v>
      </c>
      <c r="BP10" s="5">
        <f t="shared" si="10"/>
        <v>0</v>
      </c>
      <c r="BQ10" s="5">
        <f t="shared" si="10"/>
        <v>0</v>
      </c>
      <c r="BR10" s="5">
        <v>2905.36</v>
      </c>
      <c r="BS10" s="5">
        <f t="shared" ref="BS10:BV10" si="51">BS11+BS12+BS14+BS15</f>
        <v>1005.75</v>
      </c>
      <c r="BT10" s="5">
        <f t="shared" si="51"/>
        <v>655.75</v>
      </c>
      <c r="BU10" s="5">
        <f t="shared" si="51"/>
        <v>355.75</v>
      </c>
      <c r="BV10" s="5">
        <f t="shared" si="51"/>
        <v>905.75</v>
      </c>
      <c r="BW10" s="5">
        <f>BW11+BW12+BW14+BW15</f>
        <v>2699.9800000000005</v>
      </c>
      <c r="BX10" s="5">
        <f t="shared" si="13"/>
        <v>205.37999999999965</v>
      </c>
      <c r="BZ10" s="7">
        <v>994.37</v>
      </c>
      <c r="CA10" s="7">
        <v>449.77</v>
      </c>
      <c r="CB10" s="7">
        <v>227.32999999999998</v>
      </c>
      <c r="CC10" s="16">
        <v>1028.51</v>
      </c>
      <c r="CD10" s="7">
        <f t="shared" si="14"/>
        <v>1028.5100000000007</v>
      </c>
      <c r="CE10" s="7">
        <v>2699.9800000000005</v>
      </c>
    </row>
    <row r="11" spans="1:83" s="7" customFormat="1" ht="18" customHeight="1" x14ac:dyDescent="0.2">
      <c r="A11" s="11" t="s">
        <v>14</v>
      </c>
      <c r="B11" s="5">
        <v>720</v>
      </c>
      <c r="C11" s="5">
        <f>$B$11/4</f>
        <v>180</v>
      </c>
      <c r="D11" s="5">
        <f>$B$11/4</f>
        <v>180</v>
      </c>
      <c r="E11" s="5">
        <f>$B$11/4</f>
        <v>180</v>
      </c>
      <c r="F11" s="5">
        <f>$B$11/4</f>
        <v>180</v>
      </c>
      <c r="G11" s="5">
        <f t="shared" si="15"/>
        <v>60</v>
      </c>
      <c r="H11" s="5">
        <v>30.39</v>
      </c>
      <c r="I11" s="5">
        <f t="shared" si="16"/>
        <v>-29.61</v>
      </c>
      <c r="J11" s="5">
        <v>60</v>
      </c>
      <c r="K11" s="5">
        <v>27.58</v>
      </c>
      <c r="L11" s="5">
        <f t="shared" si="17"/>
        <v>-32.42</v>
      </c>
      <c r="M11" s="5">
        <f t="shared" si="18"/>
        <v>120</v>
      </c>
      <c r="N11" s="5">
        <f t="shared" si="1"/>
        <v>57.97</v>
      </c>
      <c r="O11" s="5">
        <f t="shared" si="19"/>
        <v>-62.03</v>
      </c>
      <c r="P11" s="5">
        <f t="shared" si="20"/>
        <v>60</v>
      </c>
      <c r="Q11" s="5">
        <v>19.28</v>
      </c>
      <c r="R11" s="5">
        <f t="shared" si="21"/>
        <v>-40.72</v>
      </c>
      <c r="S11" s="5">
        <f t="shared" si="22"/>
        <v>180</v>
      </c>
      <c r="T11" s="5">
        <f t="shared" si="2"/>
        <v>77.25</v>
      </c>
      <c r="U11" s="5">
        <f t="shared" si="23"/>
        <v>-102.75</v>
      </c>
      <c r="V11" s="5">
        <f t="shared" si="24"/>
        <v>60</v>
      </c>
      <c r="W11" s="5">
        <v>29.93</v>
      </c>
      <c r="X11" s="5">
        <f t="shared" si="25"/>
        <v>-30.07</v>
      </c>
      <c r="Y11" s="5">
        <f t="shared" si="26"/>
        <v>240</v>
      </c>
      <c r="Z11" s="5">
        <f t="shared" si="3"/>
        <v>107.18</v>
      </c>
      <c r="AA11" s="5">
        <f t="shared" si="27"/>
        <v>-132.82</v>
      </c>
      <c r="AB11" s="5">
        <f t="shared" si="28"/>
        <v>60</v>
      </c>
      <c r="AC11" s="5">
        <v>30.42</v>
      </c>
      <c r="AD11" s="5">
        <f t="shared" si="29"/>
        <v>-29.58</v>
      </c>
      <c r="AE11" s="5">
        <f t="shared" si="30"/>
        <v>300</v>
      </c>
      <c r="AF11" s="5">
        <f t="shared" si="4"/>
        <v>137.60000000000002</v>
      </c>
      <c r="AG11" s="5">
        <f t="shared" si="31"/>
        <v>-162.39999999999998</v>
      </c>
      <c r="AH11" s="5">
        <f t="shared" si="32"/>
        <v>60</v>
      </c>
      <c r="AI11" s="5">
        <v>45.17</v>
      </c>
      <c r="AJ11" s="5">
        <f t="shared" si="33"/>
        <v>-14.829999999999998</v>
      </c>
      <c r="AK11" s="5">
        <f t="shared" si="34"/>
        <v>360</v>
      </c>
      <c r="AL11" s="5">
        <f t="shared" si="5"/>
        <v>182.77000000000004</v>
      </c>
      <c r="AM11" s="5">
        <f t="shared" si="35"/>
        <v>-177.22999999999996</v>
      </c>
      <c r="AN11" s="5">
        <f t="shared" si="36"/>
        <v>60</v>
      </c>
      <c r="AO11" s="5">
        <v>27.96</v>
      </c>
      <c r="AP11" s="5">
        <f t="shared" si="37"/>
        <v>-32.04</v>
      </c>
      <c r="AQ11" s="5">
        <f t="shared" si="38"/>
        <v>420</v>
      </c>
      <c r="AR11" s="5">
        <f t="shared" si="6"/>
        <v>210.73000000000005</v>
      </c>
      <c r="AS11" s="5">
        <f t="shared" si="39"/>
        <v>-209.26999999999995</v>
      </c>
      <c r="AT11" s="5">
        <f t="shared" si="40"/>
        <v>60</v>
      </c>
      <c r="AU11" s="5">
        <v>21.18</v>
      </c>
      <c r="AV11" s="5">
        <f t="shared" si="41"/>
        <v>-38.82</v>
      </c>
      <c r="AW11" s="5">
        <f t="shared" si="42"/>
        <v>480</v>
      </c>
      <c r="AX11" s="5">
        <f t="shared" si="7"/>
        <v>231.91000000000005</v>
      </c>
      <c r="AY11" s="5">
        <f t="shared" si="43"/>
        <v>-248.08999999999995</v>
      </c>
      <c r="AZ11" s="5">
        <f t="shared" si="44"/>
        <v>60</v>
      </c>
      <c r="BA11" s="5">
        <v>39.75</v>
      </c>
      <c r="BB11" s="5">
        <f t="shared" si="45"/>
        <v>-20.25</v>
      </c>
      <c r="BC11" s="5">
        <f t="shared" si="8"/>
        <v>540</v>
      </c>
      <c r="BD11" s="5">
        <f t="shared" si="8"/>
        <v>271.66000000000008</v>
      </c>
      <c r="BE11" s="5">
        <f t="shared" si="8"/>
        <v>-268.33999999999992</v>
      </c>
      <c r="BF11" s="5">
        <f t="shared" si="46"/>
        <v>60</v>
      </c>
      <c r="BG11" s="5">
        <v>56.47</v>
      </c>
      <c r="BH11" s="5">
        <f t="shared" si="47"/>
        <v>-3.5300000000000011</v>
      </c>
      <c r="BI11" s="5">
        <f t="shared" si="9"/>
        <v>600</v>
      </c>
      <c r="BJ11" s="5">
        <f t="shared" si="9"/>
        <v>328.13000000000011</v>
      </c>
      <c r="BK11" s="5">
        <f t="shared" si="9"/>
        <v>-271.86999999999989</v>
      </c>
      <c r="BL11" s="5">
        <f t="shared" si="48"/>
        <v>60</v>
      </c>
      <c r="BM11" s="5">
        <v>49.94</v>
      </c>
      <c r="BN11" s="5">
        <f t="shared" si="49"/>
        <v>-10.060000000000002</v>
      </c>
      <c r="BO11" s="5">
        <f t="shared" si="10"/>
        <v>660</v>
      </c>
      <c r="BP11" s="5">
        <f t="shared" si="10"/>
        <v>378.07000000000011</v>
      </c>
      <c r="BQ11" s="5">
        <f t="shared" si="10"/>
        <v>-281.92999999999989</v>
      </c>
      <c r="BR11" s="5">
        <v>800</v>
      </c>
      <c r="BS11" s="5">
        <f>$BR$11/4</f>
        <v>200</v>
      </c>
      <c r="BT11" s="5">
        <f t="shared" ref="BT11:BV11" si="52">$BR$11/4</f>
        <v>200</v>
      </c>
      <c r="BU11" s="5">
        <f t="shared" si="52"/>
        <v>200</v>
      </c>
      <c r="BV11" s="5">
        <f t="shared" si="52"/>
        <v>200</v>
      </c>
      <c r="BW11" s="5">
        <f t="shared" si="12"/>
        <v>835.05</v>
      </c>
      <c r="BX11" s="5">
        <f t="shared" si="13"/>
        <v>-35.049999999999955</v>
      </c>
      <c r="BZ11" s="7">
        <v>190.31</v>
      </c>
      <c r="CA11" s="7">
        <v>182.44</v>
      </c>
      <c r="CB11" s="7">
        <v>122.52</v>
      </c>
      <c r="CC11" s="7">
        <v>339.78</v>
      </c>
      <c r="CD11" s="7">
        <f t="shared" si="14"/>
        <v>339.77999999999992</v>
      </c>
      <c r="CE11" s="7">
        <v>835.05</v>
      </c>
    </row>
    <row r="12" spans="1:83" s="7" customFormat="1" ht="18" customHeight="1" x14ac:dyDescent="0.2">
      <c r="A12" s="11" t="s">
        <v>15</v>
      </c>
      <c r="B12" s="5">
        <v>1350</v>
      </c>
      <c r="C12" s="5">
        <v>650</v>
      </c>
      <c r="D12" s="5">
        <v>200</v>
      </c>
      <c r="E12" s="5">
        <v>0</v>
      </c>
      <c r="F12" s="5">
        <v>500</v>
      </c>
      <c r="G12" s="5">
        <v>225</v>
      </c>
      <c r="H12" s="5">
        <v>219.91</v>
      </c>
      <c r="I12" s="5">
        <f t="shared" si="16"/>
        <v>-5.0900000000000034</v>
      </c>
      <c r="J12" s="5">
        <v>230</v>
      </c>
      <c r="K12" s="5">
        <v>229.35</v>
      </c>
      <c r="L12" s="5">
        <f t="shared" si="17"/>
        <v>-0.65000000000000568</v>
      </c>
      <c r="M12" s="5">
        <f t="shared" si="18"/>
        <v>455</v>
      </c>
      <c r="N12" s="5">
        <f t="shared" si="1"/>
        <v>449.26</v>
      </c>
      <c r="O12" s="5">
        <f t="shared" si="19"/>
        <v>-5.7400000000000091</v>
      </c>
      <c r="P12" s="5">
        <f t="shared" si="20"/>
        <v>195</v>
      </c>
      <c r="Q12" s="5">
        <v>144.80000000000001</v>
      </c>
      <c r="R12" s="5">
        <f t="shared" si="21"/>
        <v>-50.199999999999989</v>
      </c>
      <c r="S12" s="5">
        <f t="shared" si="22"/>
        <v>650</v>
      </c>
      <c r="T12" s="5">
        <f t="shared" si="2"/>
        <v>594.05999999999995</v>
      </c>
      <c r="U12" s="5">
        <f t="shared" si="23"/>
        <v>-55.940000000000055</v>
      </c>
      <c r="V12" s="5">
        <f t="shared" si="24"/>
        <v>66.666666666666671</v>
      </c>
      <c r="W12" s="5">
        <v>137.44</v>
      </c>
      <c r="X12" s="5">
        <f t="shared" si="25"/>
        <v>70.773333333333326</v>
      </c>
      <c r="Y12" s="5">
        <f t="shared" si="26"/>
        <v>716.66666666666663</v>
      </c>
      <c r="Z12" s="5">
        <f t="shared" si="3"/>
        <v>731.5</v>
      </c>
      <c r="AA12" s="5">
        <f t="shared" si="27"/>
        <v>14.833333333333371</v>
      </c>
      <c r="AB12" s="5">
        <f>D12-V12</f>
        <v>133.33333333333331</v>
      </c>
      <c r="AC12" s="5">
        <v>52.61</v>
      </c>
      <c r="AD12" s="5">
        <f t="shared" si="29"/>
        <v>-80.723333333333315</v>
      </c>
      <c r="AE12" s="5">
        <f t="shared" si="30"/>
        <v>850</v>
      </c>
      <c r="AF12" s="5">
        <f t="shared" si="4"/>
        <v>784.11</v>
      </c>
      <c r="AG12" s="5">
        <f t="shared" si="31"/>
        <v>-65.889999999999986</v>
      </c>
      <c r="AH12" s="5"/>
      <c r="AI12" s="5"/>
      <c r="AJ12" s="5">
        <f t="shared" si="33"/>
        <v>0</v>
      </c>
      <c r="AK12" s="5">
        <f t="shared" si="34"/>
        <v>850</v>
      </c>
      <c r="AL12" s="5">
        <f t="shared" si="5"/>
        <v>784.11</v>
      </c>
      <c r="AM12" s="5">
        <f t="shared" si="35"/>
        <v>-65.889999999999986</v>
      </c>
      <c r="AN12" s="5">
        <f t="shared" si="36"/>
        <v>0</v>
      </c>
      <c r="AO12" s="5"/>
      <c r="AP12" s="5">
        <f t="shared" si="37"/>
        <v>0</v>
      </c>
      <c r="AQ12" s="5">
        <f t="shared" si="38"/>
        <v>850</v>
      </c>
      <c r="AR12" s="5">
        <f t="shared" si="6"/>
        <v>784.11</v>
      </c>
      <c r="AS12" s="5">
        <f t="shared" si="39"/>
        <v>-65.889999999999986</v>
      </c>
      <c r="AT12" s="5">
        <f t="shared" si="40"/>
        <v>0</v>
      </c>
      <c r="AU12" s="5"/>
      <c r="AV12" s="5">
        <f t="shared" si="41"/>
        <v>0</v>
      </c>
      <c r="AW12" s="5">
        <f t="shared" si="42"/>
        <v>850</v>
      </c>
      <c r="AX12" s="5">
        <f t="shared" si="7"/>
        <v>784.11</v>
      </c>
      <c r="AY12" s="5">
        <f t="shared" si="43"/>
        <v>-65.889999999999986</v>
      </c>
      <c r="AZ12" s="5">
        <f t="shared" si="44"/>
        <v>0</v>
      </c>
      <c r="BA12" s="5"/>
      <c r="BB12" s="5">
        <f t="shared" si="45"/>
        <v>0</v>
      </c>
      <c r="BC12" s="5">
        <f t="shared" si="8"/>
        <v>850</v>
      </c>
      <c r="BD12" s="5">
        <f t="shared" si="8"/>
        <v>784.11</v>
      </c>
      <c r="BE12" s="5">
        <f t="shared" si="8"/>
        <v>-65.889999999999986</v>
      </c>
      <c r="BF12" s="5">
        <f t="shared" si="46"/>
        <v>166.66666666666666</v>
      </c>
      <c r="BG12" s="5">
        <v>104.01</v>
      </c>
      <c r="BH12" s="5">
        <f t="shared" si="47"/>
        <v>-62.656666666666652</v>
      </c>
      <c r="BI12" s="5">
        <f t="shared" si="9"/>
        <v>1016.6666666666666</v>
      </c>
      <c r="BJ12" s="5">
        <f t="shared" si="9"/>
        <v>888.12</v>
      </c>
      <c r="BK12" s="5">
        <f t="shared" si="9"/>
        <v>-128.54666666666662</v>
      </c>
      <c r="BL12" s="5">
        <f t="shared" si="48"/>
        <v>166.66666666666666</v>
      </c>
      <c r="BM12" s="5">
        <v>165.6</v>
      </c>
      <c r="BN12" s="5">
        <f t="shared" si="49"/>
        <v>-1.0666666666666629</v>
      </c>
      <c r="BO12" s="5">
        <f t="shared" si="10"/>
        <v>1183.3333333333333</v>
      </c>
      <c r="BP12" s="5">
        <f t="shared" si="10"/>
        <v>1053.72</v>
      </c>
      <c r="BQ12" s="5">
        <f t="shared" si="10"/>
        <v>-129.61333333333329</v>
      </c>
      <c r="BR12" s="5">
        <v>1500</v>
      </c>
      <c r="BS12" s="5">
        <v>650</v>
      </c>
      <c r="BT12" s="5">
        <v>300</v>
      </c>
      <c r="BU12" s="5">
        <v>0</v>
      </c>
      <c r="BV12" s="6">
        <v>550</v>
      </c>
      <c r="BW12" s="5">
        <f t="shared" si="12"/>
        <v>1361.25</v>
      </c>
      <c r="BX12" s="5">
        <f t="shared" si="13"/>
        <v>138.75</v>
      </c>
      <c r="BZ12" s="7">
        <v>669.7</v>
      </c>
      <c r="CA12" s="7">
        <v>144.41999999999999</v>
      </c>
      <c r="CC12" s="7">
        <v>547.13</v>
      </c>
      <c r="CD12" s="7">
        <f t="shared" si="14"/>
        <v>547.12999999999988</v>
      </c>
      <c r="CE12" s="7">
        <v>1361.25</v>
      </c>
    </row>
    <row r="13" spans="1:83" s="7" customFormat="1" ht="21.75" hidden="1" customHeight="1" x14ac:dyDescent="0.2">
      <c r="A13" s="11" t="s">
        <v>16</v>
      </c>
      <c r="B13" s="5"/>
      <c r="C13" s="5"/>
      <c r="D13" s="5"/>
      <c r="E13" s="5"/>
      <c r="F13" s="5"/>
      <c r="G13" s="5">
        <f t="shared" si="15"/>
        <v>0</v>
      </c>
      <c r="H13" s="5"/>
      <c r="I13" s="5">
        <f t="shared" si="16"/>
        <v>0</v>
      </c>
      <c r="J13" s="5">
        <v>0</v>
      </c>
      <c r="K13" s="5"/>
      <c r="L13" s="5">
        <f t="shared" si="17"/>
        <v>0</v>
      </c>
      <c r="M13" s="5">
        <f t="shared" si="18"/>
        <v>0</v>
      </c>
      <c r="N13" s="5">
        <f t="shared" si="1"/>
        <v>0</v>
      </c>
      <c r="O13" s="5">
        <f t="shared" si="19"/>
        <v>0</v>
      </c>
      <c r="P13" s="5">
        <f t="shared" si="20"/>
        <v>0</v>
      </c>
      <c r="Q13" s="5"/>
      <c r="R13" s="5">
        <f t="shared" si="21"/>
        <v>0</v>
      </c>
      <c r="S13" s="5">
        <f t="shared" si="22"/>
        <v>0</v>
      </c>
      <c r="T13" s="5">
        <f t="shared" si="2"/>
        <v>0</v>
      </c>
      <c r="U13" s="5">
        <f t="shared" si="23"/>
        <v>0</v>
      </c>
      <c r="V13" s="5">
        <f t="shared" si="24"/>
        <v>0</v>
      </c>
      <c r="W13" s="5"/>
      <c r="X13" s="5">
        <f t="shared" si="25"/>
        <v>0</v>
      </c>
      <c r="Y13" s="5">
        <f t="shared" si="26"/>
        <v>0</v>
      </c>
      <c r="Z13" s="5">
        <f t="shared" si="3"/>
        <v>0</v>
      </c>
      <c r="AA13" s="5">
        <f t="shared" si="27"/>
        <v>0</v>
      </c>
      <c r="AB13" s="5">
        <f t="shared" si="28"/>
        <v>0</v>
      </c>
      <c r="AC13" s="5"/>
      <c r="AD13" s="5">
        <f t="shared" si="29"/>
        <v>0</v>
      </c>
      <c r="AE13" s="5">
        <f t="shared" si="30"/>
        <v>0</v>
      </c>
      <c r="AF13" s="5">
        <f t="shared" si="4"/>
        <v>0</v>
      </c>
      <c r="AG13" s="5">
        <f t="shared" si="31"/>
        <v>0</v>
      </c>
      <c r="AH13" s="5">
        <f t="shared" si="32"/>
        <v>0</v>
      </c>
      <c r="AI13" s="5"/>
      <c r="AJ13" s="5">
        <f t="shared" si="33"/>
        <v>0</v>
      </c>
      <c r="AK13" s="5">
        <f t="shared" si="34"/>
        <v>0</v>
      </c>
      <c r="AL13" s="5">
        <f t="shared" si="5"/>
        <v>0</v>
      </c>
      <c r="AM13" s="5">
        <f t="shared" si="35"/>
        <v>0</v>
      </c>
      <c r="AN13" s="5">
        <f t="shared" si="36"/>
        <v>0</v>
      </c>
      <c r="AO13" s="5"/>
      <c r="AP13" s="5">
        <f t="shared" si="37"/>
        <v>0</v>
      </c>
      <c r="AQ13" s="5">
        <f t="shared" si="38"/>
        <v>0</v>
      </c>
      <c r="AR13" s="5">
        <f t="shared" si="6"/>
        <v>0</v>
      </c>
      <c r="AS13" s="5">
        <f t="shared" si="39"/>
        <v>0</v>
      </c>
      <c r="AT13" s="5">
        <f t="shared" si="40"/>
        <v>0</v>
      </c>
      <c r="AU13" s="5"/>
      <c r="AV13" s="5">
        <f t="shared" si="41"/>
        <v>0</v>
      </c>
      <c r="AW13" s="5">
        <f t="shared" si="42"/>
        <v>0</v>
      </c>
      <c r="AX13" s="5">
        <f t="shared" si="7"/>
        <v>0</v>
      </c>
      <c r="AY13" s="5">
        <f t="shared" si="43"/>
        <v>0</v>
      </c>
      <c r="AZ13" s="5">
        <f t="shared" si="44"/>
        <v>0</v>
      </c>
      <c r="BA13" s="5"/>
      <c r="BB13" s="5">
        <f t="shared" si="45"/>
        <v>0</v>
      </c>
      <c r="BC13" s="5">
        <f t="shared" si="8"/>
        <v>0</v>
      </c>
      <c r="BD13" s="5">
        <f t="shared" si="8"/>
        <v>0</v>
      </c>
      <c r="BE13" s="5">
        <f t="shared" si="8"/>
        <v>0</v>
      </c>
      <c r="BF13" s="5">
        <f t="shared" si="46"/>
        <v>0</v>
      </c>
      <c r="BG13" s="5"/>
      <c r="BH13" s="5">
        <f t="shared" si="47"/>
        <v>0</v>
      </c>
      <c r="BI13" s="5">
        <f t="shared" si="9"/>
        <v>0</v>
      </c>
      <c r="BJ13" s="5">
        <f t="shared" si="9"/>
        <v>0</v>
      </c>
      <c r="BK13" s="5">
        <f t="shared" si="9"/>
        <v>0</v>
      </c>
      <c r="BL13" s="5">
        <f t="shared" si="48"/>
        <v>0</v>
      </c>
      <c r="BM13" s="5"/>
      <c r="BN13" s="5">
        <f t="shared" si="49"/>
        <v>0</v>
      </c>
      <c r="BO13" s="5">
        <f t="shared" si="10"/>
        <v>0</v>
      </c>
      <c r="BP13" s="5">
        <f t="shared" si="10"/>
        <v>0</v>
      </c>
      <c r="BQ13" s="5">
        <f t="shared" si="10"/>
        <v>0</v>
      </c>
      <c r="BR13" s="5"/>
      <c r="BS13" s="5"/>
      <c r="BT13" s="5"/>
      <c r="BU13" s="5"/>
      <c r="BV13" s="6"/>
      <c r="BW13" s="5">
        <f t="shared" si="12"/>
        <v>0</v>
      </c>
      <c r="BX13" s="5">
        <f t="shared" si="13"/>
        <v>0</v>
      </c>
      <c r="CD13" s="7">
        <f t="shared" si="14"/>
        <v>0</v>
      </c>
      <c r="CE13" s="7">
        <v>0</v>
      </c>
    </row>
    <row r="14" spans="1:83" s="7" customFormat="1" ht="18" customHeight="1" x14ac:dyDescent="0.2">
      <c r="A14" s="11" t="s">
        <v>17</v>
      </c>
      <c r="B14" s="5">
        <v>188.16</v>
      </c>
      <c r="C14" s="5">
        <v>47.04</v>
      </c>
      <c r="D14" s="5">
        <v>47.04</v>
      </c>
      <c r="E14" s="5">
        <v>47.04</v>
      </c>
      <c r="F14" s="5">
        <v>47.04</v>
      </c>
      <c r="G14" s="5">
        <f t="shared" si="15"/>
        <v>15.68</v>
      </c>
      <c r="H14" s="5">
        <v>15.68</v>
      </c>
      <c r="I14" s="5">
        <f t="shared" si="16"/>
        <v>0</v>
      </c>
      <c r="J14" s="5">
        <v>15.68</v>
      </c>
      <c r="K14" s="5">
        <v>15.68</v>
      </c>
      <c r="L14" s="5">
        <f t="shared" si="17"/>
        <v>0</v>
      </c>
      <c r="M14" s="5">
        <f t="shared" si="18"/>
        <v>31.36</v>
      </c>
      <c r="N14" s="5">
        <f t="shared" si="1"/>
        <v>31.36</v>
      </c>
      <c r="O14" s="5">
        <f t="shared" si="19"/>
        <v>0</v>
      </c>
      <c r="P14" s="5">
        <f t="shared" si="20"/>
        <v>15.68</v>
      </c>
      <c r="Q14" s="5">
        <v>15.68</v>
      </c>
      <c r="R14" s="5">
        <f t="shared" si="21"/>
        <v>0</v>
      </c>
      <c r="S14" s="5">
        <f t="shared" si="22"/>
        <v>47.04</v>
      </c>
      <c r="T14" s="5">
        <f t="shared" si="2"/>
        <v>47.04</v>
      </c>
      <c r="U14" s="5">
        <f t="shared" si="23"/>
        <v>0</v>
      </c>
      <c r="V14" s="5">
        <f t="shared" si="24"/>
        <v>15.68</v>
      </c>
      <c r="W14" s="5">
        <v>15.67</v>
      </c>
      <c r="X14" s="5">
        <f t="shared" si="25"/>
        <v>-9.9999999999997868E-3</v>
      </c>
      <c r="Y14" s="5">
        <f t="shared" si="26"/>
        <v>62.72</v>
      </c>
      <c r="Z14" s="5">
        <f t="shared" si="3"/>
        <v>62.71</v>
      </c>
      <c r="AA14" s="5">
        <f t="shared" si="27"/>
        <v>-9.9999999999980105E-3</v>
      </c>
      <c r="AB14" s="5">
        <f t="shared" si="28"/>
        <v>15.68</v>
      </c>
      <c r="AC14" s="5">
        <v>15.68</v>
      </c>
      <c r="AD14" s="5">
        <f t="shared" si="29"/>
        <v>0</v>
      </c>
      <c r="AE14" s="5">
        <f t="shared" si="30"/>
        <v>78.400000000000006</v>
      </c>
      <c r="AF14" s="5">
        <f t="shared" si="4"/>
        <v>78.39</v>
      </c>
      <c r="AG14" s="5">
        <f t="shared" si="31"/>
        <v>-1.0000000000005116E-2</v>
      </c>
      <c r="AH14" s="5">
        <f t="shared" si="32"/>
        <v>15.68</v>
      </c>
      <c r="AI14" s="5">
        <v>15.68</v>
      </c>
      <c r="AJ14" s="5">
        <f t="shared" si="33"/>
        <v>0</v>
      </c>
      <c r="AK14" s="5">
        <f t="shared" si="34"/>
        <v>94.080000000000013</v>
      </c>
      <c r="AL14" s="5">
        <f t="shared" si="5"/>
        <v>94.07</v>
      </c>
      <c r="AM14" s="5">
        <f t="shared" si="35"/>
        <v>-1.0000000000019327E-2</v>
      </c>
      <c r="AN14" s="5">
        <f t="shared" si="36"/>
        <v>15.68</v>
      </c>
      <c r="AO14" s="5">
        <v>15.68</v>
      </c>
      <c r="AP14" s="5">
        <f t="shared" si="37"/>
        <v>0</v>
      </c>
      <c r="AQ14" s="5">
        <f t="shared" si="38"/>
        <v>109.76000000000002</v>
      </c>
      <c r="AR14" s="5">
        <f t="shared" si="6"/>
        <v>109.75</v>
      </c>
      <c r="AS14" s="5">
        <f t="shared" si="39"/>
        <v>-1.0000000000019327E-2</v>
      </c>
      <c r="AT14" s="5">
        <f t="shared" si="40"/>
        <v>15.68</v>
      </c>
      <c r="AU14" s="5">
        <v>15.68</v>
      </c>
      <c r="AV14" s="5">
        <f t="shared" si="41"/>
        <v>0</v>
      </c>
      <c r="AW14" s="5">
        <f t="shared" si="42"/>
        <v>125.44000000000003</v>
      </c>
      <c r="AX14" s="5">
        <f t="shared" si="7"/>
        <v>125.43</v>
      </c>
      <c r="AY14" s="5">
        <f t="shared" si="43"/>
        <v>-1.0000000000019327E-2</v>
      </c>
      <c r="AZ14" s="5">
        <f t="shared" si="44"/>
        <v>15.68</v>
      </c>
      <c r="BA14" s="5">
        <v>15.68</v>
      </c>
      <c r="BB14" s="5">
        <f t="shared" si="45"/>
        <v>0</v>
      </c>
      <c r="BC14" s="5">
        <f t="shared" si="8"/>
        <v>141.12000000000003</v>
      </c>
      <c r="BD14" s="5">
        <f t="shared" si="8"/>
        <v>141.11000000000001</v>
      </c>
      <c r="BE14" s="5">
        <f t="shared" si="8"/>
        <v>-1.0000000000019327E-2</v>
      </c>
      <c r="BF14" s="5">
        <f t="shared" si="46"/>
        <v>15.68</v>
      </c>
      <c r="BG14" s="5">
        <v>15.67</v>
      </c>
      <c r="BH14" s="5">
        <f t="shared" si="47"/>
        <v>-9.9999999999997868E-3</v>
      </c>
      <c r="BI14" s="5">
        <f t="shared" si="9"/>
        <v>156.80000000000004</v>
      </c>
      <c r="BJ14" s="5">
        <f t="shared" si="9"/>
        <v>156.78</v>
      </c>
      <c r="BK14" s="5">
        <f t="shared" si="9"/>
        <v>-2.0000000000019114E-2</v>
      </c>
      <c r="BL14" s="5">
        <f t="shared" si="48"/>
        <v>15.68</v>
      </c>
      <c r="BM14" s="5">
        <v>15.06</v>
      </c>
      <c r="BN14" s="5">
        <f t="shared" si="49"/>
        <v>-0.61999999999999922</v>
      </c>
      <c r="BO14" s="5">
        <f t="shared" si="10"/>
        <v>172.48000000000005</v>
      </c>
      <c r="BP14" s="5">
        <f t="shared" si="10"/>
        <v>171.84</v>
      </c>
      <c r="BQ14" s="5">
        <f t="shared" si="10"/>
        <v>-0.64000000000001833</v>
      </c>
      <c r="BR14" s="5">
        <v>105.36</v>
      </c>
      <c r="BS14" s="5">
        <v>30.75</v>
      </c>
      <c r="BT14" s="5">
        <f>BS14</f>
        <v>30.75</v>
      </c>
      <c r="BU14" s="5">
        <f>BT14</f>
        <v>30.75</v>
      </c>
      <c r="BV14" s="5">
        <f>BU14</f>
        <v>30.75</v>
      </c>
      <c r="BW14" s="5">
        <f t="shared" si="12"/>
        <v>105.30000000000001</v>
      </c>
      <c r="BX14" s="5">
        <f t="shared" si="13"/>
        <v>5.9999999999988063E-2</v>
      </c>
      <c r="BZ14" s="7">
        <v>26.32</v>
      </c>
      <c r="CA14" s="7">
        <v>26.32</v>
      </c>
      <c r="CB14" s="7">
        <v>26.32</v>
      </c>
      <c r="CC14" s="16">
        <v>26.34</v>
      </c>
      <c r="CD14" s="7">
        <f t="shared" si="14"/>
        <v>26.340000000000018</v>
      </c>
      <c r="CE14" s="7">
        <v>105.30000000000001</v>
      </c>
    </row>
    <row r="15" spans="1:83" s="7" customFormat="1" ht="18" customHeight="1" x14ac:dyDescent="0.2">
      <c r="A15" s="11" t="s">
        <v>18</v>
      </c>
      <c r="B15" s="5">
        <v>480</v>
      </c>
      <c r="C15" s="5">
        <v>120</v>
      </c>
      <c r="D15" s="5">
        <v>120</v>
      </c>
      <c r="E15" s="5">
        <v>120</v>
      </c>
      <c r="F15" s="5">
        <v>120</v>
      </c>
      <c r="G15" s="5">
        <f t="shared" si="15"/>
        <v>40</v>
      </c>
      <c r="H15" s="5">
        <v>30.94</v>
      </c>
      <c r="I15" s="5">
        <f t="shared" si="16"/>
        <v>-9.0599999999999987</v>
      </c>
      <c r="J15" s="5">
        <v>21.666666666666668</v>
      </c>
      <c r="K15" s="5">
        <v>25.53</v>
      </c>
      <c r="L15" s="5">
        <f t="shared" si="17"/>
        <v>3.8633333333333333</v>
      </c>
      <c r="M15" s="5">
        <f t="shared" si="18"/>
        <v>61.666666666666671</v>
      </c>
      <c r="N15" s="5">
        <f t="shared" si="1"/>
        <v>56.47</v>
      </c>
      <c r="O15" s="5">
        <f t="shared" si="19"/>
        <v>-5.1966666666666725</v>
      </c>
      <c r="P15" s="5">
        <f t="shared" si="20"/>
        <v>58.333333333333329</v>
      </c>
      <c r="Q15" s="5">
        <v>26.51</v>
      </c>
      <c r="R15" s="5">
        <f t="shared" si="21"/>
        <v>-31.823333333333327</v>
      </c>
      <c r="S15" s="5">
        <f t="shared" si="22"/>
        <v>120</v>
      </c>
      <c r="T15" s="5">
        <f t="shared" si="2"/>
        <v>82.98</v>
      </c>
      <c r="U15" s="5">
        <f t="shared" si="23"/>
        <v>-37.019999999999996</v>
      </c>
      <c r="V15" s="5">
        <f t="shared" si="24"/>
        <v>40</v>
      </c>
      <c r="W15" s="5">
        <v>30.16</v>
      </c>
      <c r="X15" s="5">
        <f t="shared" si="25"/>
        <v>-9.84</v>
      </c>
      <c r="Y15" s="5">
        <f t="shared" si="26"/>
        <v>160</v>
      </c>
      <c r="Z15" s="5">
        <f t="shared" si="3"/>
        <v>113.14</v>
      </c>
      <c r="AA15" s="5">
        <f t="shared" si="27"/>
        <v>-46.86</v>
      </c>
      <c r="AB15" s="5">
        <f t="shared" si="28"/>
        <v>40</v>
      </c>
      <c r="AC15" s="5">
        <v>12.46</v>
      </c>
      <c r="AD15" s="5">
        <f t="shared" si="29"/>
        <v>-27.54</v>
      </c>
      <c r="AE15" s="5">
        <f t="shared" si="30"/>
        <v>200</v>
      </c>
      <c r="AF15" s="5">
        <f t="shared" si="4"/>
        <v>125.6</v>
      </c>
      <c r="AG15" s="5">
        <f t="shared" si="31"/>
        <v>-74.400000000000006</v>
      </c>
      <c r="AH15" s="5">
        <f t="shared" si="32"/>
        <v>40</v>
      </c>
      <c r="AI15" s="5">
        <v>15.93</v>
      </c>
      <c r="AJ15" s="5">
        <f t="shared" si="33"/>
        <v>-24.07</v>
      </c>
      <c r="AK15" s="5">
        <f t="shared" si="34"/>
        <v>240</v>
      </c>
      <c r="AL15" s="5">
        <f t="shared" si="5"/>
        <v>141.53</v>
      </c>
      <c r="AM15" s="5">
        <f t="shared" si="35"/>
        <v>-98.47</v>
      </c>
      <c r="AN15" s="5">
        <f t="shared" si="36"/>
        <v>40</v>
      </c>
      <c r="AO15" s="5">
        <v>7.92</v>
      </c>
      <c r="AP15" s="5">
        <f t="shared" si="37"/>
        <v>-32.08</v>
      </c>
      <c r="AQ15" s="5">
        <f t="shared" si="38"/>
        <v>280</v>
      </c>
      <c r="AR15" s="5">
        <f t="shared" si="6"/>
        <v>149.44999999999999</v>
      </c>
      <c r="AS15" s="5">
        <f t="shared" si="39"/>
        <v>-130.55000000000001</v>
      </c>
      <c r="AT15" s="5">
        <f t="shared" si="40"/>
        <v>40</v>
      </c>
      <c r="AU15" s="5">
        <v>11.3</v>
      </c>
      <c r="AV15" s="5">
        <f t="shared" si="41"/>
        <v>-28.7</v>
      </c>
      <c r="AW15" s="5">
        <f t="shared" si="42"/>
        <v>320</v>
      </c>
      <c r="AX15" s="5">
        <f t="shared" si="7"/>
        <v>160.75</v>
      </c>
      <c r="AY15" s="5">
        <f t="shared" si="43"/>
        <v>-159.25</v>
      </c>
      <c r="AZ15" s="5">
        <f t="shared" si="44"/>
        <v>40</v>
      </c>
      <c r="BA15" s="5">
        <v>13.06</v>
      </c>
      <c r="BB15" s="5">
        <f t="shared" si="45"/>
        <v>-26.939999999999998</v>
      </c>
      <c r="BC15" s="5">
        <f t="shared" si="8"/>
        <v>360</v>
      </c>
      <c r="BD15" s="5">
        <f t="shared" si="8"/>
        <v>173.81</v>
      </c>
      <c r="BE15" s="5">
        <f t="shared" si="8"/>
        <v>-186.19</v>
      </c>
      <c r="BF15" s="5">
        <f t="shared" si="46"/>
        <v>40</v>
      </c>
      <c r="BG15" s="5">
        <v>24.84</v>
      </c>
      <c r="BH15" s="5">
        <f t="shared" si="47"/>
        <v>-15.16</v>
      </c>
      <c r="BI15" s="5">
        <f t="shared" si="9"/>
        <v>400</v>
      </c>
      <c r="BJ15" s="5">
        <f t="shared" si="9"/>
        <v>198.65</v>
      </c>
      <c r="BK15" s="5">
        <f t="shared" si="9"/>
        <v>-201.35</v>
      </c>
      <c r="BL15" s="5">
        <f t="shared" si="48"/>
        <v>40</v>
      </c>
      <c r="BM15" s="5">
        <v>36.880000000000003</v>
      </c>
      <c r="BN15" s="5">
        <f t="shared" si="49"/>
        <v>-3.1199999999999974</v>
      </c>
      <c r="BO15" s="5">
        <f t="shared" si="10"/>
        <v>440</v>
      </c>
      <c r="BP15" s="5">
        <f t="shared" si="10"/>
        <v>235.53</v>
      </c>
      <c r="BQ15" s="5">
        <f t="shared" si="10"/>
        <v>-204.47</v>
      </c>
      <c r="BR15" s="5">
        <v>500</v>
      </c>
      <c r="BS15" s="5">
        <f>$BR$15/4</f>
        <v>125</v>
      </c>
      <c r="BT15" s="5">
        <f t="shared" ref="BT15:BV15" si="53">$BR$15/4</f>
        <v>125</v>
      </c>
      <c r="BU15" s="5">
        <f t="shared" si="53"/>
        <v>125</v>
      </c>
      <c r="BV15" s="5">
        <f t="shared" si="53"/>
        <v>125</v>
      </c>
      <c r="BW15" s="5">
        <f t="shared" si="12"/>
        <v>398.38</v>
      </c>
      <c r="BX15" s="5">
        <f t="shared" si="13"/>
        <v>101.62</v>
      </c>
      <c r="BZ15" s="7">
        <v>108.04</v>
      </c>
      <c r="CA15" s="7">
        <v>96.59</v>
      </c>
      <c r="CB15" s="7">
        <v>78.489999999999995</v>
      </c>
      <c r="CC15" s="16">
        <v>115.26</v>
      </c>
      <c r="CD15" s="7">
        <f t="shared" si="14"/>
        <v>115.25999999999998</v>
      </c>
      <c r="CE15" s="7">
        <v>398.38</v>
      </c>
    </row>
    <row r="16" spans="1:83" s="7" customFormat="1" ht="18" customHeight="1" x14ac:dyDescent="0.2">
      <c r="A16" s="11" t="s">
        <v>19</v>
      </c>
      <c r="B16" s="5"/>
      <c r="C16" s="5"/>
      <c r="D16" s="5"/>
      <c r="E16" s="5"/>
      <c r="F16" s="5"/>
      <c r="G16" s="5"/>
      <c r="H16" s="5"/>
      <c r="I16" s="5">
        <f t="shared" si="16"/>
        <v>0</v>
      </c>
      <c r="J16" s="5"/>
      <c r="K16" s="5"/>
      <c r="L16" s="5">
        <f t="shared" si="17"/>
        <v>0</v>
      </c>
      <c r="M16" s="5">
        <f t="shared" si="18"/>
        <v>0</v>
      </c>
      <c r="N16" s="5">
        <f t="shared" si="1"/>
        <v>0</v>
      </c>
      <c r="O16" s="5">
        <f t="shared" si="19"/>
        <v>0</v>
      </c>
      <c r="P16" s="5">
        <f t="shared" si="20"/>
        <v>0</v>
      </c>
      <c r="Q16" s="5"/>
      <c r="R16" s="5">
        <f t="shared" si="21"/>
        <v>0</v>
      </c>
      <c r="S16" s="5">
        <f t="shared" si="22"/>
        <v>0</v>
      </c>
      <c r="T16" s="5">
        <f t="shared" si="2"/>
        <v>0</v>
      </c>
      <c r="U16" s="5">
        <f t="shared" si="23"/>
        <v>0</v>
      </c>
      <c r="V16" s="5">
        <f t="shared" si="24"/>
        <v>0</v>
      </c>
      <c r="W16" s="5"/>
      <c r="X16" s="5">
        <f t="shared" si="25"/>
        <v>0</v>
      </c>
      <c r="Y16" s="5">
        <f t="shared" si="26"/>
        <v>0</v>
      </c>
      <c r="Z16" s="5">
        <f t="shared" si="3"/>
        <v>0</v>
      </c>
      <c r="AA16" s="5">
        <f t="shared" si="27"/>
        <v>0</v>
      </c>
      <c r="AB16" s="5">
        <f t="shared" si="28"/>
        <v>0</v>
      </c>
      <c r="AC16" s="5"/>
      <c r="AD16" s="5">
        <f t="shared" si="29"/>
        <v>0</v>
      </c>
      <c r="AE16" s="5">
        <f t="shared" si="30"/>
        <v>0</v>
      </c>
      <c r="AF16" s="5">
        <f t="shared" si="4"/>
        <v>0</v>
      </c>
      <c r="AG16" s="5">
        <f t="shared" si="31"/>
        <v>0</v>
      </c>
      <c r="AH16" s="5">
        <f t="shared" si="32"/>
        <v>0</v>
      </c>
      <c r="AI16" s="5"/>
      <c r="AJ16" s="5">
        <f t="shared" si="33"/>
        <v>0</v>
      </c>
      <c r="AK16" s="5">
        <f t="shared" si="34"/>
        <v>0</v>
      </c>
      <c r="AL16" s="5">
        <f t="shared" si="5"/>
        <v>0</v>
      </c>
      <c r="AM16" s="5">
        <f t="shared" si="35"/>
        <v>0</v>
      </c>
      <c r="AN16" s="5">
        <f t="shared" si="36"/>
        <v>0</v>
      </c>
      <c r="AO16" s="5"/>
      <c r="AP16" s="5">
        <f t="shared" si="37"/>
        <v>0</v>
      </c>
      <c r="AQ16" s="5">
        <f t="shared" si="38"/>
        <v>0</v>
      </c>
      <c r="AR16" s="5">
        <f t="shared" si="6"/>
        <v>0</v>
      </c>
      <c r="AS16" s="5">
        <f t="shared" si="39"/>
        <v>0</v>
      </c>
      <c r="AT16" s="5">
        <f t="shared" si="40"/>
        <v>0</v>
      </c>
      <c r="AU16" s="5"/>
      <c r="AV16" s="5">
        <f t="shared" si="41"/>
        <v>0</v>
      </c>
      <c r="AW16" s="5">
        <f t="shared" si="42"/>
        <v>0</v>
      </c>
      <c r="AX16" s="5">
        <f t="shared" si="7"/>
        <v>0</v>
      </c>
      <c r="AY16" s="5">
        <f t="shared" si="43"/>
        <v>0</v>
      </c>
      <c r="AZ16" s="5">
        <f t="shared" si="44"/>
        <v>0</v>
      </c>
      <c r="BA16" s="5"/>
      <c r="BB16" s="5">
        <f t="shared" si="45"/>
        <v>0</v>
      </c>
      <c r="BC16" s="5">
        <f t="shared" si="8"/>
        <v>0</v>
      </c>
      <c r="BD16" s="5">
        <f t="shared" si="8"/>
        <v>0</v>
      </c>
      <c r="BE16" s="5">
        <f t="shared" si="8"/>
        <v>0</v>
      </c>
      <c r="BF16" s="5">
        <f t="shared" si="46"/>
        <v>0</v>
      </c>
      <c r="BG16" s="5"/>
      <c r="BH16" s="5">
        <f t="shared" si="47"/>
        <v>0</v>
      </c>
      <c r="BI16" s="5">
        <f t="shared" si="9"/>
        <v>0</v>
      </c>
      <c r="BJ16" s="5">
        <f t="shared" si="9"/>
        <v>0</v>
      </c>
      <c r="BK16" s="5">
        <f t="shared" si="9"/>
        <v>0</v>
      </c>
      <c r="BL16" s="5">
        <f t="shared" si="48"/>
        <v>0</v>
      </c>
      <c r="BM16" s="5"/>
      <c r="BN16" s="5">
        <f t="shared" si="49"/>
        <v>0</v>
      </c>
      <c r="BO16" s="5">
        <f t="shared" si="10"/>
        <v>0</v>
      </c>
      <c r="BP16" s="5">
        <f t="shared" si="10"/>
        <v>0</v>
      </c>
      <c r="BQ16" s="5">
        <f t="shared" si="10"/>
        <v>0</v>
      </c>
      <c r="BR16" s="5">
        <v>2000</v>
      </c>
      <c r="BS16" s="5">
        <f t="shared" ref="BS16:BV16" si="54">BS17+BS18</f>
        <v>450</v>
      </c>
      <c r="BT16" s="5">
        <f t="shared" si="54"/>
        <v>450</v>
      </c>
      <c r="BU16" s="5">
        <f t="shared" si="54"/>
        <v>450</v>
      </c>
      <c r="BV16" s="5">
        <f t="shared" si="54"/>
        <v>450</v>
      </c>
      <c r="BW16" s="5">
        <f t="shared" si="12"/>
        <v>1293.2600000000014</v>
      </c>
      <c r="BX16" s="5">
        <f t="shared" si="13"/>
        <v>706.73999999999864</v>
      </c>
      <c r="BZ16" s="7">
        <v>248.79</v>
      </c>
      <c r="CA16" s="7">
        <v>246.99000000000095</v>
      </c>
      <c r="CB16" s="7">
        <v>265.84000000000043</v>
      </c>
      <c r="CC16" s="16">
        <v>531.64</v>
      </c>
      <c r="CD16" s="7">
        <f t="shared" si="14"/>
        <v>531.63999999999874</v>
      </c>
      <c r="CE16" s="7">
        <v>1293.26</v>
      </c>
    </row>
    <row r="17" spans="1:83" s="7" customFormat="1" ht="18" customHeight="1" x14ac:dyDescent="0.2">
      <c r="A17" s="11" t="s">
        <v>20</v>
      </c>
      <c r="B17" s="5">
        <v>800</v>
      </c>
      <c r="C17" s="5">
        <v>200</v>
      </c>
      <c r="D17" s="5">
        <v>200</v>
      </c>
      <c r="E17" s="5">
        <v>200</v>
      </c>
      <c r="F17" s="5">
        <v>200</v>
      </c>
      <c r="G17" s="5">
        <f t="shared" si="15"/>
        <v>66.666666666666671</v>
      </c>
      <c r="H17" s="5">
        <v>62.82</v>
      </c>
      <c r="I17" s="5">
        <f t="shared" si="16"/>
        <v>-3.8466666666666711</v>
      </c>
      <c r="J17" s="5">
        <v>66.666666666666671</v>
      </c>
      <c r="K17" s="5">
        <v>52.54</v>
      </c>
      <c r="L17" s="5">
        <f t="shared" si="17"/>
        <v>-14.126666666666672</v>
      </c>
      <c r="M17" s="5">
        <f t="shared" si="18"/>
        <v>133.33333333333334</v>
      </c>
      <c r="N17" s="5">
        <f t="shared" si="1"/>
        <v>115.36</v>
      </c>
      <c r="O17" s="5">
        <f t="shared" si="19"/>
        <v>-17.973333333333343</v>
      </c>
      <c r="P17" s="5">
        <f t="shared" si="20"/>
        <v>66.666666666666643</v>
      </c>
      <c r="Q17" s="5">
        <v>35.130000000000003</v>
      </c>
      <c r="R17" s="5">
        <f t="shared" si="21"/>
        <v>-31.53666666666664</v>
      </c>
      <c r="S17" s="5">
        <f t="shared" si="22"/>
        <v>200</v>
      </c>
      <c r="T17" s="5">
        <f t="shared" si="2"/>
        <v>150.49</v>
      </c>
      <c r="U17" s="5">
        <f t="shared" si="23"/>
        <v>-49.509999999999991</v>
      </c>
      <c r="V17" s="5">
        <f t="shared" si="24"/>
        <v>66.666666666666671</v>
      </c>
      <c r="W17" s="5">
        <v>108.2</v>
      </c>
      <c r="X17" s="5">
        <f t="shared" si="25"/>
        <v>41.533333333333331</v>
      </c>
      <c r="Y17" s="5">
        <f t="shared" si="26"/>
        <v>266.66666666666669</v>
      </c>
      <c r="Z17" s="5">
        <f t="shared" si="3"/>
        <v>258.69</v>
      </c>
      <c r="AA17" s="5">
        <f t="shared" si="27"/>
        <v>-7.9766666666666879</v>
      </c>
      <c r="AB17" s="5">
        <f t="shared" si="28"/>
        <v>66.666666666666671</v>
      </c>
      <c r="AC17" s="5">
        <v>43.25</v>
      </c>
      <c r="AD17" s="5">
        <f t="shared" si="29"/>
        <v>-23.416666666666671</v>
      </c>
      <c r="AE17" s="5">
        <f t="shared" si="30"/>
        <v>333.33333333333337</v>
      </c>
      <c r="AF17" s="5">
        <f t="shared" si="4"/>
        <v>301.94</v>
      </c>
      <c r="AG17" s="5">
        <f t="shared" si="31"/>
        <v>-31.393333333333374</v>
      </c>
      <c r="AH17" s="5">
        <f t="shared" si="32"/>
        <v>66.666666666666671</v>
      </c>
      <c r="AI17" s="5">
        <v>15.01</v>
      </c>
      <c r="AJ17" s="5">
        <f t="shared" si="33"/>
        <v>-51.656666666666673</v>
      </c>
      <c r="AK17" s="5">
        <f t="shared" si="34"/>
        <v>400.00000000000006</v>
      </c>
      <c r="AL17" s="5">
        <f t="shared" si="5"/>
        <v>316.95</v>
      </c>
      <c r="AM17" s="5">
        <f t="shared" si="35"/>
        <v>-83.050000000000068</v>
      </c>
      <c r="AN17" s="5">
        <f t="shared" si="36"/>
        <v>66.666666666666671</v>
      </c>
      <c r="AO17" s="5">
        <v>54.02</v>
      </c>
      <c r="AP17" s="5">
        <f t="shared" si="37"/>
        <v>-12.646666666666668</v>
      </c>
      <c r="AQ17" s="5">
        <f t="shared" si="38"/>
        <v>466.66666666666674</v>
      </c>
      <c r="AR17" s="5">
        <f t="shared" si="6"/>
        <v>370.96999999999997</v>
      </c>
      <c r="AS17" s="5">
        <f t="shared" si="39"/>
        <v>-95.696666666666772</v>
      </c>
      <c r="AT17" s="5">
        <f t="shared" si="40"/>
        <v>66.666666666666671</v>
      </c>
      <c r="AU17" s="5">
        <v>107.47</v>
      </c>
      <c r="AV17" s="5">
        <f t="shared" si="41"/>
        <v>40.803333333333327</v>
      </c>
      <c r="AW17" s="5">
        <f t="shared" si="42"/>
        <v>533.33333333333337</v>
      </c>
      <c r="AX17" s="5">
        <f t="shared" si="7"/>
        <v>478.43999999999994</v>
      </c>
      <c r="AY17" s="5">
        <f t="shared" si="43"/>
        <v>-54.89333333333343</v>
      </c>
      <c r="AZ17" s="5">
        <f t="shared" si="44"/>
        <v>66.666666666666643</v>
      </c>
      <c r="BA17" s="5">
        <v>131.21</v>
      </c>
      <c r="BB17" s="5">
        <f t="shared" si="45"/>
        <v>64.543333333333365</v>
      </c>
      <c r="BC17" s="5">
        <f t="shared" si="8"/>
        <v>600</v>
      </c>
      <c r="BD17" s="5">
        <f t="shared" si="8"/>
        <v>609.65</v>
      </c>
      <c r="BE17" s="5">
        <f t="shared" si="8"/>
        <v>9.6499999999999346</v>
      </c>
      <c r="BF17" s="5">
        <f t="shared" si="46"/>
        <v>66.666666666666671</v>
      </c>
      <c r="BG17" s="5">
        <v>30.94</v>
      </c>
      <c r="BH17" s="5">
        <f t="shared" si="47"/>
        <v>-35.726666666666674</v>
      </c>
      <c r="BI17" s="5">
        <f t="shared" si="9"/>
        <v>666.66666666666663</v>
      </c>
      <c r="BJ17" s="5">
        <f t="shared" si="9"/>
        <v>640.59</v>
      </c>
      <c r="BK17" s="5">
        <f t="shared" si="9"/>
        <v>-26.076666666666739</v>
      </c>
      <c r="BL17" s="5">
        <f t="shared" si="48"/>
        <v>66.666666666666671</v>
      </c>
      <c r="BM17" s="5">
        <v>26.94</v>
      </c>
      <c r="BN17" s="5">
        <f t="shared" si="49"/>
        <v>-39.726666666666674</v>
      </c>
      <c r="BO17" s="5">
        <f t="shared" si="10"/>
        <v>733.33333333333326</v>
      </c>
      <c r="BP17" s="5">
        <f t="shared" si="10"/>
        <v>667.53000000000009</v>
      </c>
      <c r="BQ17" s="5">
        <f t="shared" si="10"/>
        <v>-65.803333333333413</v>
      </c>
      <c r="BR17" s="5">
        <v>1200</v>
      </c>
      <c r="BS17" s="5">
        <v>250</v>
      </c>
      <c r="BT17" s="5">
        <v>250</v>
      </c>
      <c r="BU17" s="5">
        <v>250</v>
      </c>
      <c r="BV17" s="6">
        <v>250</v>
      </c>
      <c r="BW17" s="5">
        <f t="shared" si="12"/>
        <v>729.75</v>
      </c>
      <c r="BX17" s="5">
        <f t="shared" si="13"/>
        <v>470.25</v>
      </c>
      <c r="BZ17" s="7">
        <v>141.66</v>
      </c>
      <c r="CA17" s="7">
        <v>83.28</v>
      </c>
      <c r="CB17" s="7">
        <v>127.82</v>
      </c>
      <c r="CC17" s="16">
        <f>363.49+13.5</f>
        <v>376.99</v>
      </c>
      <c r="CD17" s="7">
        <f t="shared" si="14"/>
        <v>376.99000000000012</v>
      </c>
      <c r="CE17" s="7">
        <v>729.75</v>
      </c>
    </row>
    <row r="18" spans="1:83" s="7" customFormat="1" ht="18" customHeight="1" x14ac:dyDescent="0.2">
      <c r="A18" s="11" t="s">
        <v>21</v>
      </c>
      <c r="B18" s="5">
        <v>800</v>
      </c>
      <c r="C18" s="5">
        <v>200</v>
      </c>
      <c r="D18" s="5">
        <v>200</v>
      </c>
      <c r="E18" s="5">
        <v>200</v>
      </c>
      <c r="F18" s="5">
        <v>200</v>
      </c>
      <c r="G18" s="5">
        <f t="shared" si="15"/>
        <v>66.666666666666671</v>
      </c>
      <c r="H18" s="5">
        <f>H21-H19-H17-H15-H14-H12-H11-H9-H8</f>
        <v>31.919999999999845</v>
      </c>
      <c r="I18" s="5">
        <f t="shared" si="16"/>
        <v>-34.746666666666826</v>
      </c>
      <c r="J18" s="5">
        <v>66.666666666666671</v>
      </c>
      <c r="K18" s="5">
        <f>K21-K19-K17-K15-K14-K12-K11-K9-K8</f>
        <v>30.490000000000236</v>
      </c>
      <c r="L18" s="5">
        <f t="shared" si="17"/>
        <v>-36.176666666666435</v>
      </c>
      <c r="M18" s="5">
        <f t="shared" si="18"/>
        <v>133.33333333333334</v>
      </c>
      <c r="N18" s="5">
        <f t="shared" si="1"/>
        <v>62.410000000000082</v>
      </c>
      <c r="O18" s="5">
        <f t="shared" si="19"/>
        <v>-70.923333333333261</v>
      </c>
      <c r="P18" s="5">
        <f t="shared" si="20"/>
        <v>66.666666666666643</v>
      </c>
      <c r="Q18" s="5">
        <f>Q21-Q20-Q19-Q17-Q15-Q14-Q12-Q11-Q9-Q8</f>
        <v>44.309999999999036</v>
      </c>
      <c r="R18" s="5">
        <f t="shared" si="21"/>
        <v>-22.356666666667607</v>
      </c>
      <c r="S18" s="5">
        <f t="shared" si="22"/>
        <v>200</v>
      </c>
      <c r="T18" s="5">
        <f t="shared" si="2"/>
        <v>106.71999999999912</v>
      </c>
      <c r="U18" s="5">
        <f t="shared" si="23"/>
        <v>-93.280000000000882</v>
      </c>
      <c r="V18" s="5">
        <f t="shared" si="24"/>
        <v>66.666666666666671</v>
      </c>
      <c r="W18" s="5">
        <f>W21-W19-W17-W15-W14-W12-W11-W9-W8</f>
        <v>38.739999999999782</v>
      </c>
      <c r="X18" s="5">
        <f t="shared" si="25"/>
        <v>-27.92666666666689</v>
      </c>
      <c r="Y18" s="5">
        <f t="shared" si="26"/>
        <v>266.66666666666669</v>
      </c>
      <c r="Z18" s="5">
        <f t="shared" si="3"/>
        <v>145.4599999999989</v>
      </c>
      <c r="AA18" s="5">
        <f t="shared" si="27"/>
        <v>-121.20666666666779</v>
      </c>
      <c r="AB18" s="5">
        <f t="shared" si="28"/>
        <v>66.666666666666671</v>
      </c>
      <c r="AC18" s="5">
        <f>AC21-AC20-AC19-AC17-AC15-AC14-AC12-AC11-AC9-AC8</f>
        <v>55.479999999999905</v>
      </c>
      <c r="AD18" s="5">
        <f t="shared" si="29"/>
        <v>-11.186666666666767</v>
      </c>
      <c r="AE18" s="5">
        <f t="shared" si="30"/>
        <v>333.33333333333337</v>
      </c>
      <c r="AF18" s="5">
        <f t="shared" si="4"/>
        <v>200.9399999999988</v>
      </c>
      <c r="AG18" s="5">
        <f t="shared" si="31"/>
        <v>-132.39333333333457</v>
      </c>
      <c r="AH18" s="5">
        <f t="shared" si="32"/>
        <v>66.666666666666671</v>
      </c>
      <c r="AI18" s="5">
        <v>29.71</v>
      </c>
      <c r="AJ18" s="5">
        <f t="shared" si="33"/>
        <v>-36.956666666666671</v>
      </c>
      <c r="AK18" s="5">
        <f t="shared" si="34"/>
        <v>400.00000000000006</v>
      </c>
      <c r="AL18" s="5">
        <f t="shared" si="5"/>
        <v>230.64999999999881</v>
      </c>
      <c r="AM18" s="5">
        <f t="shared" si="35"/>
        <v>-169.35000000000124</v>
      </c>
      <c r="AN18" s="5">
        <f t="shared" si="36"/>
        <v>66.666666666666671</v>
      </c>
      <c r="AO18" s="5">
        <f>AO21-AO19-AO17-AO15-AO14-AO11-AO9-AO8</f>
        <v>101.58999999999969</v>
      </c>
      <c r="AP18" s="5">
        <f t="shared" si="37"/>
        <v>34.923333333333019</v>
      </c>
      <c r="AQ18" s="5">
        <f t="shared" si="38"/>
        <v>466.66666666666674</v>
      </c>
      <c r="AR18" s="5">
        <f t="shared" si="6"/>
        <v>332.23999999999853</v>
      </c>
      <c r="AS18" s="5">
        <f t="shared" si="39"/>
        <v>-134.42666666666821</v>
      </c>
      <c r="AT18" s="5">
        <f t="shared" si="40"/>
        <v>66.666666666666671</v>
      </c>
      <c r="AU18" s="5">
        <f>AU21-AU19-AU17-AU15-AU14-AU11-AU9-AU8</f>
        <v>24.959999999999923</v>
      </c>
      <c r="AV18" s="5">
        <f t="shared" si="41"/>
        <v>-41.706666666666749</v>
      </c>
      <c r="AW18" s="5">
        <f t="shared" si="42"/>
        <v>533.33333333333337</v>
      </c>
      <c r="AX18" s="5">
        <f t="shared" si="7"/>
        <v>357.19999999999845</v>
      </c>
      <c r="AY18" s="5">
        <f t="shared" si="43"/>
        <v>-176.13333333333492</v>
      </c>
      <c r="AZ18" s="5">
        <f t="shared" si="44"/>
        <v>66.666666666666643</v>
      </c>
      <c r="BA18" s="5">
        <f>BA21-BA20-BA19-BA17-BA15-BA14-BA11-BA9-BA8</f>
        <v>2713.58</v>
      </c>
      <c r="BB18" s="5">
        <f t="shared" si="45"/>
        <v>2646.9133333333334</v>
      </c>
      <c r="BC18" s="5">
        <f t="shared" si="8"/>
        <v>600</v>
      </c>
      <c r="BD18" s="5">
        <f t="shared" si="8"/>
        <v>3070.7799999999984</v>
      </c>
      <c r="BE18" s="5">
        <f t="shared" si="8"/>
        <v>2470.7799999999984</v>
      </c>
      <c r="BF18" s="5">
        <f t="shared" si="46"/>
        <v>66.666666666666671</v>
      </c>
      <c r="BG18" s="5">
        <f>BG21-BG19-BG17-BG15-BG14-BG12-BG11-BG9-BG8</f>
        <v>41.75</v>
      </c>
      <c r="BH18" s="5">
        <f t="shared" si="47"/>
        <v>-24.916666666666671</v>
      </c>
      <c r="BI18" s="5">
        <f t="shared" si="9"/>
        <v>666.66666666666663</v>
      </c>
      <c r="BJ18" s="5">
        <f t="shared" si="9"/>
        <v>3112.5299999999984</v>
      </c>
      <c r="BK18" s="5">
        <f t="shared" si="9"/>
        <v>2445.8633333333319</v>
      </c>
      <c r="BL18" s="5">
        <f t="shared" si="48"/>
        <v>66.666666666666671</v>
      </c>
      <c r="BM18" s="5">
        <f>BM21-BM19-BM17-BM15-BM14-BM12-BM11-BM9-BM8</f>
        <v>102.59999999999991</v>
      </c>
      <c r="BN18" s="5">
        <f t="shared" si="49"/>
        <v>35.933333333333238</v>
      </c>
      <c r="BO18" s="5">
        <f t="shared" si="10"/>
        <v>733.33333333333326</v>
      </c>
      <c r="BP18" s="5">
        <f t="shared" si="10"/>
        <v>3215.1299999999983</v>
      </c>
      <c r="BQ18" s="5">
        <f t="shared" si="10"/>
        <v>2481.7966666666653</v>
      </c>
      <c r="BR18" s="5">
        <v>800</v>
      </c>
      <c r="BS18" s="5">
        <f>$BR$18/4</f>
        <v>200</v>
      </c>
      <c r="BT18" s="5">
        <f t="shared" ref="BT18:BV18" si="55">$BR$18/4</f>
        <v>200</v>
      </c>
      <c r="BU18" s="5">
        <f t="shared" si="55"/>
        <v>200</v>
      </c>
      <c r="BV18" s="5">
        <f t="shared" si="55"/>
        <v>200</v>
      </c>
      <c r="BW18" s="5">
        <f t="shared" si="12"/>
        <v>563.51000000000136</v>
      </c>
      <c r="BX18" s="5">
        <f t="shared" si="13"/>
        <v>236.48999999999864</v>
      </c>
      <c r="BZ18" s="7">
        <v>107.13</v>
      </c>
      <c r="CA18" s="7">
        <v>163.71000000000095</v>
      </c>
      <c r="CB18" s="7">
        <v>138.02000000000044</v>
      </c>
      <c r="CC18" s="7">
        <v>154.65</v>
      </c>
      <c r="CD18" s="7">
        <f t="shared" si="14"/>
        <v>154.64999999999861</v>
      </c>
      <c r="CE18" s="7">
        <v>563.51</v>
      </c>
    </row>
    <row r="19" spans="1:83" s="7" customFormat="1" ht="18" customHeight="1" x14ac:dyDescent="0.2">
      <c r="A19" s="11" t="s">
        <v>22</v>
      </c>
      <c r="B19" s="5">
        <v>4800</v>
      </c>
      <c r="C19" s="5">
        <v>1200</v>
      </c>
      <c r="D19" s="5">
        <v>1200</v>
      </c>
      <c r="E19" s="5">
        <v>1200</v>
      </c>
      <c r="F19" s="5">
        <v>1200</v>
      </c>
      <c r="G19" s="5">
        <f t="shared" si="15"/>
        <v>400</v>
      </c>
      <c r="H19" s="5">
        <v>365.05</v>
      </c>
      <c r="I19" s="5">
        <f t="shared" si="16"/>
        <v>-34.949999999999989</v>
      </c>
      <c r="J19" s="5">
        <v>400</v>
      </c>
      <c r="K19" s="5">
        <v>376.99</v>
      </c>
      <c r="L19" s="5">
        <f t="shared" si="17"/>
        <v>-23.009999999999991</v>
      </c>
      <c r="M19" s="5">
        <f t="shared" si="18"/>
        <v>800</v>
      </c>
      <c r="N19" s="5">
        <f t="shared" si="1"/>
        <v>742.04</v>
      </c>
      <c r="O19" s="5">
        <f t="shared" si="19"/>
        <v>-57.960000000000036</v>
      </c>
      <c r="P19" s="5">
        <f t="shared" si="20"/>
        <v>400</v>
      </c>
      <c r="Q19" s="5">
        <v>363.65</v>
      </c>
      <c r="R19" s="5">
        <f t="shared" si="21"/>
        <v>-36.350000000000023</v>
      </c>
      <c r="S19" s="5">
        <f t="shared" si="22"/>
        <v>1200</v>
      </c>
      <c r="T19" s="5">
        <f t="shared" si="2"/>
        <v>1105.69</v>
      </c>
      <c r="U19" s="5">
        <f t="shared" si="23"/>
        <v>-94.309999999999945</v>
      </c>
      <c r="V19" s="5">
        <f t="shared" si="24"/>
        <v>400</v>
      </c>
      <c r="W19" s="5">
        <v>404.35</v>
      </c>
      <c r="X19" s="5">
        <f t="shared" si="25"/>
        <v>4.3500000000000227</v>
      </c>
      <c r="Y19" s="5">
        <f t="shared" si="26"/>
        <v>1600</v>
      </c>
      <c r="Z19" s="5">
        <f t="shared" si="3"/>
        <v>1510.04</v>
      </c>
      <c r="AA19" s="5">
        <f t="shared" si="27"/>
        <v>-89.960000000000036</v>
      </c>
      <c r="AB19" s="5">
        <f t="shared" si="28"/>
        <v>400</v>
      </c>
      <c r="AC19" s="5">
        <v>418.45</v>
      </c>
      <c r="AD19" s="5">
        <f t="shared" si="29"/>
        <v>18.449999999999989</v>
      </c>
      <c r="AE19" s="5">
        <f t="shared" si="30"/>
        <v>2000</v>
      </c>
      <c r="AF19" s="5">
        <f t="shared" si="4"/>
        <v>1928.49</v>
      </c>
      <c r="AG19" s="5">
        <f t="shared" si="31"/>
        <v>-71.509999999999991</v>
      </c>
      <c r="AH19" s="5">
        <f t="shared" si="32"/>
        <v>400</v>
      </c>
      <c r="AI19" s="5">
        <v>418.67</v>
      </c>
      <c r="AJ19" s="5">
        <f t="shared" si="33"/>
        <v>18.670000000000016</v>
      </c>
      <c r="AK19" s="5">
        <f t="shared" si="34"/>
        <v>2400</v>
      </c>
      <c r="AL19" s="5">
        <f t="shared" si="5"/>
        <v>2347.16</v>
      </c>
      <c r="AM19" s="5">
        <f t="shared" si="35"/>
        <v>-52.840000000000146</v>
      </c>
      <c r="AN19" s="5">
        <f t="shared" si="36"/>
        <v>400</v>
      </c>
      <c r="AO19" s="5">
        <v>83.23</v>
      </c>
      <c r="AP19" s="5">
        <f t="shared" si="37"/>
        <v>-316.77</v>
      </c>
      <c r="AQ19" s="5">
        <f t="shared" si="38"/>
        <v>2800</v>
      </c>
      <c r="AR19" s="5">
        <f t="shared" si="6"/>
        <v>2430.39</v>
      </c>
      <c r="AS19" s="5">
        <f t="shared" si="39"/>
        <v>-369.61000000000013</v>
      </c>
      <c r="AT19" s="5">
        <f t="shared" si="40"/>
        <v>400</v>
      </c>
      <c r="AU19" s="5">
        <v>212.94</v>
      </c>
      <c r="AV19" s="5">
        <f t="shared" si="41"/>
        <v>-187.06</v>
      </c>
      <c r="AW19" s="5">
        <f t="shared" si="42"/>
        <v>3200</v>
      </c>
      <c r="AX19" s="5">
        <f t="shared" si="7"/>
        <v>2643.33</v>
      </c>
      <c r="AY19" s="5">
        <f t="shared" si="43"/>
        <v>-556.67000000000007</v>
      </c>
      <c r="AZ19" s="5">
        <f t="shared" si="44"/>
        <v>400</v>
      </c>
      <c r="BA19" s="5">
        <v>320.37</v>
      </c>
      <c r="BB19" s="5">
        <f t="shared" si="45"/>
        <v>-79.63</v>
      </c>
      <c r="BC19" s="5">
        <f t="shared" si="8"/>
        <v>3600</v>
      </c>
      <c r="BD19" s="5">
        <f t="shared" si="8"/>
        <v>2963.7</v>
      </c>
      <c r="BE19" s="5">
        <f t="shared" si="8"/>
        <v>-636.30000000000007</v>
      </c>
      <c r="BF19" s="5">
        <f t="shared" si="46"/>
        <v>400</v>
      </c>
      <c r="BG19" s="5">
        <v>383.8</v>
      </c>
      <c r="BH19" s="5">
        <f t="shared" si="47"/>
        <v>-16.199999999999989</v>
      </c>
      <c r="BI19" s="5">
        <f t="shared" si="9"/>
        <v>4000</v>
      </c>
      <c r="BJ19" s="5">
        <f t="shared" si="9"/>
        <v>3347.5</v>
      </c>
      <c r="BK19" s="5">
        <f t="shared" si="9"/>
        <v>-652.5</v>
      </c>
      <c r="BL19" s="5">
        <f t="shared" si="48"/>
        <v>400</v>
      </c>
      <c r="BM19" s="5">
        <v>378.34</v>
      </c>
      <c r="BN19" s="5">
        <f t="shared" si="49"/>
        <v>-21.660000000000025</v>
      </c>
      <c r="BO19" s="5">
        <f t="shared" si="10"/>
        <v>4400</v>
      </c>
      <c r="BP19" s="5">
        <f t="shared" si="10"/>
        <v>3725.84</v>
      </c>
      <c r="BQ19" s="5">
        <f t="shared" si="10"/>
        <v>-674.16000000000008</v>
      </c>
      <c r="BR19" s="5">
        <v>5000</v>
      </c>
      <c r="BS19" s="5">
        <f>$BR$19/4</f>
        <v>1250</v>
      </c>
      <c r="BT19" s="5">
        <f t="shared" ref="BT19:BV19" si="56">$BR$19/4</f>
        <v>1250</v>
      </c>
      <c r="BU19" s="5">
        <f t="shared" si="56"/>
        <v>1250</v>
      </c>
      <c r="BV19" s="5">
        <f t="shared" si="56"/>
        <v>1250</v>
      </c>
      <c r="BW19" s="5">
        <f t="shared" si="12"/>
        <v>4081.91</v>
      </c>
      <c r="BX19" s="5">
        <f t="shared" si="13"/>
        <v>918.09000000000015</v>
      </c>
      <c r="BZ19" s="7">
        <v>1072.6400000000001</v>
      </c>
      <c r="CA19" s="7">
        <v>1207.81</v>
      </c>
      <c r="CB19" s="7">
        <v>643.9</v>
      </c>
      <c r="CC19" s="7">
        <v>1157.56</v>
      </c>
      <c r="CD19" s="7">
        <f t="shared" si="14"/>
        <v>1157.5599999999997</v>
      </c>
      <c r="CE19" s="7">
        <v>4081.91</v>
      </c>
    </row>
    <row r="20" spans="1:83" s="7" customFormat="1" ht="26.25" thickBot="1" x14ac:dyDescent="0.25">
      <c r="A20" s="14" t="s">
        <v>23</v>
      </c>
      <c r="B20" s="9">
        <v>168</v>
      </c>
      <c r="C20" s="9">
        <v>42</v>
      </c>
      <c r="D20" s="9">
        <v>42</v>
      </c>
      <c r="E20" s="9">
        <v>42</v>
      </c>
      <c r="F20" s="9">
        <v>42</v>
      </c>
      <c r="G20" s="9"/>
      <c r="H20" s="9"/>
      <c r="I20" s="9">
        <f t="shared" si="16"/>
        <v>0</v>
      </c>
      <c r="J20" s="9"/>
      <c r="K20" s="9"/>
      <c r="L20" s="9">
        <f t="shared" si="17"/>
        <v>0</v>
      </c>
      <c r="M20" s="9">
        <f t="shared" si="18"/>
        <v>0</v>
      </c>
      <c r="N20" s="9">
        <f t="shared" si="1"/>
        <v>0</v>
      </c>
      <c r="O20" s="9">
        <f t="shared" si="19"/>
        <v>0</v>
      </c>
      <c r="P20" s="9">
        <f t="shared" si="20"/>
        <v>42</v>
      </c>
      <c r="Q20" s="9">
        <v>41.8</v>
      </c>
      <c r="R20" s="9">
        <f t="shared" si="21"/>
        <v>-0.20000000000000284</v>
      </c>
      <c r="S20" s="9">
        <f t="shared" si="22"/>
        <v>42</v>
      </c>
      <c r="T20" s="9">
        <f t="shared" si="2"/>
        <v>41.8</v>
      </c>
      <c r="U20" s="9">
        <f t="shared" si="23"/>
        <v>-0.20000000000000284</v>
      </c>
      <c r="V20" s="9">
        <f t="shared" si="24"/>
        <v>14</v>
      </c>
      <c r="W20" s="9"/>
      <c r="X20" s="9">
        <f t="shared" si="25"/>
        <v>-14</v>
      </c>
      <c r="Y20" s="9">
        <f t="shared" si="26"/>
        <v>56</v>
      </c>
      <c r="Z20" s="9">
        <f t="shared" si="3"/>
        <v>41.8</v>
      </c>
      <c r="AA20" s="9">
        <f t="shared" si="27"/>
        <v>-14.200000000000003</v>
      </c>
      <c r="AB20" s="9"/>
      <c r="AC20" s="9"/>
      <c r="AD20" s="9">
        <f t="shared" si="29"/>
        <v>0</v>
      </c>
      <c r="AE20" s="9">
        <f t="shared" si="30"/>
        <v>56</v>
      </c>
      <c r="AF20" s="9">
        <f t="shared" si="4"/>
        <v>41.8</v>
      </c>
      <c r="AG20" s="9">
        <f t="shared" si="31"/>
        <v>-14.200000000000003</v>
      </c>
      <c r="AH20" s="9">
        <v>28</v>
      </c>
      <c r="AI20" s="9">
        <v>41.66</v>
      </c>
      <c r="AJ20" s="9">
        <f t="shared" si="33"/>
        <v>13.659999999999997</v>
      </c>
      <c r="AK20" s="9">
        <f t="shared" si="34"/>
        <v>84</v>
      </c>
      <c r="AL20" s="9">
        <f t="shared" si="5"/>
        <v>83.46</v>
      </c>
      <c r="AM20" s="9">
        <f t="shared" si="35"/>
        <v>-0.54000000000000625</v>
      </c>
      <c r="AN20" s="9"/>
      <c r="AO20" s="9"/>
      <c r="AP20" s="9">
        <f t="shared" si="37"/>
        <v>0</v>
      </c>
      <c r="AQ20" s="9">
        <f t="shared" si="38"/>
        <v>84</v>
      </c>
      <c r="AR20" s="9">
        <f t="shared" si="6"/>
        <v>83.46</v>
      </c>
      <c r="AS20" s="9">
        <f t="shared" si="39"/>
        <v>-0.54000000000000625</v>
      </c>
      <c r="AT20" s="9"/>
      <c r="AU20" s="9"/>
      <c r="AV20" s="9">
        <f t="shared" si="41"/>
        <v>0</v>
      </c>
      <c r="AW20" s="9">
        <f t="shared" si="42"/>
        <v>84</v>
      </c>
      <c r="AX20" s="9">
        <f t="shared" si="7"/>
        <v>83.46</v>
      </c>
      <c r="AY20" s="9">
        <f t="shared" si="43"/>
        <v>-0.54000000000000625</v>
      </c>
      <c r="AZ20" s="9">
        <f t="shared" si="44"/>
        <v>42</v>
      </c>
      <c r="BA20" s="9">
        <v>41.54</v>
      </c>
      <c r="BB20" s="9">
        <f t="shared" si="45"/>
        <v>-0.46000000000000085</v>
      </c>
      <c r="BC20" s="9">
        <f t="shared" si="8"/>
        <v>126</v>
      </c>
      <c r="BD20" s="9">
        <f t="shared" si="8"/>
        <v>125</v>
      </c>
      <c r="BE20" s="9">
        <f t="shared" si="8"/>
        <v>-1.0000000000000071</v>
      </c>
      <c r="BF20" s="9"/>
      <c r="BG20" s="9"/>
      <c r="BH20" s="9">
        <f t="shared" si="47"/>
        <v>0</v>
      </c>
      <c r="BI20" s="9">
        <f t="shared" si="9"/>
        <v>126</v>
      </c>
      <c r="BJ20" s="9">
        <f t="shared" si="9"/>
        <v>125</v>
      </c>
      <c r="BK20" s="9">
        <f t="shared" si="9"/>
        <v>-1.0000000000000071</v>
      </c>
      <c r="BL20" s="9"/>
      <c r="BM20" s="9"/>
      <c r="BN20" s="9">
        <f t="shared" si="49"/>
        <v>0</v>
      </c>
      <c r="BO20" s="9">
        <f t="shared" si="10"/>
        <v>126</v>
      </c>
      <c r="BP20" s="9">
        <f t="shared" si="10"/>
        <v>125</v>
      </c>
      <c r="BQ20" s="9">
        <f t="shared" si="10"/>
        <v>-1.0000000000000071</v>
      </c>
      <c r="BR20" s="9">
        <v>144</v>
      </c>
      <c r="BS20" s="9">
        <f>$BR$20/4</f>
        <v>36</v>
      </c>
      <c r="BT20" s="9">
        <f t="shared" ref="BT20:BV20" si="57">$BR$20/4</f>
        <v>36</v>
      </c>
      <c r="BU20" s="9">
        <f t="shared" si="57"/>
        <v>36</v>
      </c>
      <c r="BV20" s="9">
        <f t="shared" si="57"/>
        <v>36</v>
      </c>
      <c r="BW20" s="9">
        <f t="shared" si="12"/>
        <v>141.72</v>
      </c>
      <c r="BX20" s="9">
        <f t="shared" si="13"/>
        <v>2.2800000000000011</v>
      </c>
      <c r="BZ20" s="7">
        <v>35.630000000000003</v>
      </c>
      <c r="CA20" s="7">
        <v>35.57</v>
      </c>
      <c r="CB20" s="7">
        <v>35.5</v>
      </c>
      <c r="CC20" s="7">
        <v>35.020000000000003</v>
      </c>
      <c r="CD20" s="7">
        <f t="shared" si="14"/>
        <v>35.020000000000003</v>
      </c>
      <c r="CE20" s="7">
        <v>141.72</v>
      </c>
    </row>
    <row r="21" spans="1:83" s="7" customFormat="1" ht="18" customHeight="1" thickBot="1" x14ac:dyDescent="0.25">
      <c r="A21" s="15" t="s">
        <v>24</v>
      </c>
      <c r="B21" s="10">
        <f>B20+B19+B18+B17+B15+B14+B12+B11+B9+B8</f>
        <v>32221.360000000001</v>
      </c>
      <c r="C21" s="10">
        <f>SUM(C8:C20)</f>
        <v>8367.84</v>
      </c>
      <c r="D21" s="10">
        <f>SUM(D8:D20)</f>
        <v>7917.84</v>
      </c>
      <c r="E21" s="10">
        <f>SUM(E8:E20)</f>
        <v>7717.84</v>
      </c>
      <c r="F21" s="10">
        <f>SUM(F8:F20)</f>
        <v>8217.84</v>
      </c>
      <c r="G21" s="10">
        <v>2783.61</v>
      </c>
      <c r="H21" s="10">
        <v>2100.14</v>
      </c>
      <c r="I21" s="10">
        <f t="shared" si="16"/>
        <v>-683.47000000000025</v>
      </c>
      <c r="J21" s="10">
        <v>2770.28</v>
      </c>
      <c r="K21" s="10">
        <v>2052.8000000000002</v>
      </c>
      <c r="L21" s="10">
        <f t="shared" si="17"/>
        <v>-717.48</v>
      </c>
      <c r="M21" s="10">
        <f t="shared" si="18"/>
        <v>5553.89</v>
      </c>
      <c r="N21" s="10">
        <f t="shared" si="1"/>
        <v>4152.9400000000005</v>
      </c>
      <c r="O21" s="10">
        <f t="shared" si="19"/>
        <v>-1400.9499999999998</v>
      </c>
      <c r="P21" s="10">
        <f t="shared" si="20"/>
        <v>2813.9499999999994</v>
      </c>
      <c r="Q21" s="10">
        <v>2907.18</v>
      </c>
      <c r="R21" s="10">
        <f t="shared" si="21"/>
        <v>93.230000000000473</v>
      </c>
      <c r="S21" s="10">
        <f t="shared" si="22"/>
        <v>8367.84</v>
      </c>
      <c r="T21" s="10">
        <f t="shared" si="2"/>
        <v>7060.1200000000008</v>
      </c>
      <c r="U21" s="10">
        <f t="shared" si="23"/>
        <v>-1307.7199999999993</v>
      </c>
      <c r="V21" s="10">
        <f t="shared" si="24"/>
        <v>2639.28</v>
      </c>
      <c r="W21" s="10">
        <f>2036.75-2.77</f>
        <v>2033.98</v>
      </c>
      <c r="X21" s="10">
        <f t="shared" si="25"/>
        <v>-605.30000000000018</v>
      </c>
      <c r="Y21" s="10">
        <f t="shared" si="26"/>
        <v>11007.12</v>
      </c>
      <c r="Z21" s="10">
        <f t="shared" si="3"/>
        <v>9094.1</v>
      </c>
      <c r="AA21" s="10">
        <f t="shared" si="27"/>
        <v>-1913.0200000000004</v>
      </c>
      <c r="AB21" s="10">
        <f>SUM(AB8:AB20)</f>
        <v>2691.9466666666663</v>
      </c>
      <c r="AC21" s="10">
        <v>1921.93</v>
      </c>
      <c r="AD21" s="10">
        <f t="shared" si="29"/>
        <v>-770.0166666666662</v>
      </c>
      <c r="AE21" s="10">
        <f t="shared" si="30"/>
        <v>13699.066666666668</v>
      </c>
      <c r="AF21" s="10">
        <f t="shared" si="4"/>
        <v>11016.03</v>
      </c>
      <c r="AG21" s="10">
        <f t="shared" si="31"/>
        <v>-2683.0366666666669</v>
      </c>
      <c r="AH21" s="10">
        <f>SUM(AH8:AH20)</f>
        <v>2586.6133333333332</v>
      </c>
      <c r="AI21" s="10">
        <f>SUM(AI8:AI20)</f>
        <v>2912.2999999999997</v>
      </c>
      <c r="AJ21" s="10">
        <f t="shared" si="33"/>
        <v>325.6866666666665</v>
      </c>
      <c r="AK21" s="10">
        <f t="shared" si="34"/>
        <v>16285.68</v>
      </c>
      <c r="AL21" s="10">
        <f t="shared" si="5"/>
        <v>13928.33</v>
      </c>
      <c r="AM21" s="10">
        <f t="shared" si="35"/>
        <v>-2357.3500000000004</v>
      </c>
      <c r="AN21" s="10">
        <f>AN8+AN9+AN11+AN12+AN14+AN15+AN17+AN18+AN19</f>
        <v>2558.6133333333332</v>
      </c>
      <c r="AO21" s="10">
        <v>1768.83</v>
      </c>
      <c r="AP21" s="10">
        <f t="shared" si="37"/>
        <v>-789.7833333333333</v>
      </c>
      <c r="AQ21" s="10">
        <f t="shared" si="38"/>
        <v>18844.293333333335</v>
      </c>
      <c r="AR21" s="10">
        <f t="shared" si="6"/>
        <v>15697.16</v>
      </c>
      <c r="AS21" s="10">
        <f t="shared" si="39"/>
        <v>-3147.133333333335</v>
      </c>
      <c r="AT21" s="10">
        <f>AT8+AT9+AT11+AT12+AT14+AT15+AT17+AT18+AT19</f>
        <v>2558.6133333333332</v>
      </c>
      <c r="AU21" s="10">
        <v>1654.97</v>
      </c>
      <c r="AV21" s="10">
        <f t="shared" si="41"/>
        <v>-903.6433333333332</v>
      </c>
      <c r="AW21" s="10">
        <f t="shared" si="42"/>
        <v>21402.906666666669</v>
      </c>
      <c r="AX21" s="10">
        <f t="shared" si="7"/>
        <v>17352.13</v>
      </c>
      <c r="AY21" s="10">
        <f t="shared" si="43"/>
        <v>-4050.7766666666685</v>
      </c>
      <c r="AZ21" s="10">
        <f t="shared" si="44"/>
        <v>2600.6133333333341</v>
      </c>
      <c r="BA21" s="10">
        <f>4731.26+22.38</f>
        <v>4753.6400000000003</v>
      </c>
      <c r="BB21" s="10">
        <f t="shared" si="45"/>
        <v>2153.0266666666662</v>
      </c>
      <c r="BC21" s="10">
        <f t="shared" si="8"/>
        <v>24003.520000000004</v>
      </c>
      <c r="BD21" s="10">
        <f t="shared" si="8"/>
        <v>22105.77</v>
      </c>
      <c r="BE21" s="10">
        <f t="shared" si="8"/>
        <v>-1897.7500000000023</v>
      </c>
      <c r="BF21" s="10">
        <f>SUM(BF8:BF20)</f>
        <v>2725.2799999999997</v>
      </c>
      <c r="BG21" s="10">
        <v>2013.08</v>
      </c>
      <c r="BH21" s="10">
        <f t="shared" si="47"/>
        <v>-712.19999999999982</v>
      </c>
      <c r="BI21" s="10">
        <f t="shared" si="9"/>
        <v>26728.800000000003</v>
      </c>
      <c r="BJ21" s="10">
        <f t="shared" si="9"/>
        <v>24118.85</v>
      </c>
      <c r="BK21" s="10">
        <f t="shared" si="9"/>
        <v>-2609.9500000000021</v>
      </c>
      <c r="BL21" s="10">
        <f>BL19+BL18+BL17+BL15+BL14+BL12+BL11+BL9+BL8</f>
        <v>2725.2799999999997</v>
      </c>
      <c r="BM21" s="10">
        <v>2141.04</v>
      </c>
      <c r="BN21" s="10">
        <f t="shared" si="49"/>
        <v>-584.23999999999978</v>
      </c>
      <c r="BO21" s="10">
        <f t="shared" si="10"/>
        <v>29454.080000000002</v>
      </c>
      <c r="BP21" s="10">
        <f t="shared" si="10"/>
        <v>26259.89</v>
      </c>
      <c r="BQ21" s="10">
        <f t="shared" si="10"/>
        <v>-3194.1900000000019</v>
      </c>
      <c r="BR21" s="10">
        <v>33485.360000000001</v>
      </c>
      <c r="BS21" s="10">
        <f t="shared" ref="BS21:BV21" si="58">BS20+BS19+BS16+BS10+BS7</f>
        <v>8600.75</v>
      </c>
      <c r="BT21" s="10">
        <f t="shared" si="58"/>
        <v>8250.75</v>
      </c>
      <c r="BU21" s="10">
        <f t="shared" si="58"/>
        <v>7950.75</v>
      </c>
      <c r="BV21" s="10">
        <f t="shared" si="58"/>
        <v>8500.75</v>
      </c>
      <c r="BW21" s="10">
        <f t="shared" si="12"/>
        <v>30388.400000000001</v>
      </c>
      <c r="BX21" s="10">
        <f t="shared" si="13"/>
        <v>3096.9599999999991</v>
      </c>
      <c r="BZ21" s="7">
        <v>7015.77</v>
      </c>
      <c r="CA21" s="7">
        <v>7800.61</v>
      </c>
      <c r="CB21" s="7">
        <v>7172.65</v>
      </c>
      <c r="CC21" s="16">
        <v>8399.3700000000008</v>
      </c>
      <c r="CD21" s="7">
        <f t="shared" si="14"/>
        <v>8399.369999999999</v>
      </c>
      <c r="CE21" s="7">
        <v>30388.400000000001</v>
      </c>
    </row>
    <row r="22" spans="1:83" s="7" customFormat="1" ht="18.75" customHeight="1" x14ac:dyDescent="0.2">
      <c r="A22" s="12" t="s">
        <v>25</v>
      </c>
      <c r="B22" s="8">
        <v>2220</v>
      </c>
      <c r="C22" s="8">
        <f>$B$22/4</f>
        <v>555</v>
      </c>
      <c r="D22" s="8">
        <f>$B$22/4</f>
        <v>555</v>
      </c>
      <c r="E22" s="8">
        <f>$B$22/4</f>
        <v>555</v>
      </c>
      <c r="F22" s="8">
        <f>$B$22/4</f>
        <v>555</v>
      </c>
      <c r="G22" s="8">
        <f t="shared" si="15"/>
        <v>185</v>
      </c>
      <c r="H22" s="8">
        <v>208</v>
      </c>
      <c r="I22" s="8">
        <f t="shared" si="16"/>
        <v>23</v>
      </c>
      <c r="J22" s="8">
        <v>185</v>
      </c>
      <c r="K22" s="8">
        <v>207</v>
      </c>
      <c r="L22" s="8">
        <f t="shared" si="17"/>
        <v>22</v>
      </c>
      <c r="M22" s="8">
        <f t="shared" si="18"/>
        <v>370</v>
      </c>
      <c r="N22" s="8">
        <f t="shared" si="1"/>
        <v>415</v>
      </c>
      <c r="O22" s="8">
        <f t="shared" si="19"/>
        <v>45</v>
      </c>
      <c r="P22" s="8">
        <f t="shared" si="20"/>
        <v>185</v>
      </c>
      <c r="Q22" s="8">
        <v>169</v>
      </c>
      <c r="R22" s="8">
        <f t="shared" si="21"/>
        <v>-16</v>
      </c>
      <c r="S22" s="8">
        <f t="shared" si="22"/>
        <v>555</v>
      </c>
      <c r="T22" s="8">
        <f t="shared" si="2"/>
        <v>584</v>
      </c>
      <c r="U22" s="8">
        <f t="shared" si="23"/>
        <v>29</v>
      </c>
      <c r="V22" s="8">
        <f t="shared" si="24"/>
        <v>185</v>
      </c>
      <c r="W22" s="8">
        <v>203</v>
      </c>
      <c r="X22" s="8">
        <f t="shared" si="25"/>
        <v>18</v>
      </c>
      <c r="Y22" s="8">
        <f t="shared" si="26"/>
        <v>740</v>
      </c>
      <c r="Z22" s="8">
        <f t="shared" si="3"/>
        <v>787</v>
      </c>
      <c r="AA22" s="8">
        <f t="shared" si="27"/>
        <v>47</v>
      </c>
      <c r="AB22" s="8">
        <f t="shared" si="28"/>
        <v>185</v>
      </c>
      <c r="AC22" s="8">
        <v>201</v>
      </c>
      <c r="AD22" s="8">
        <f t="shared" si="29"/>
        <v>16</v>
      </c>
      <c r="AE22" s="8">
        <f t="shared" si="30"/>
        <v>925</v>
      </c>
      <c r="AF22" s="8">
        <f t="shared" si="4"/>
        <v>988</v>
      </c>
      <c r="AG22" s="8">
        <f t="shared" si="31"/>
        <v>63</v>
      </c>
      <c r="AH22" s="8">
        <f t="shared" si="32"/>
        <v>185</v>
      </c>
      <c r="AI22" s="8">
        <v>190</v>
      </c>
      <c r="AJ22" s="8">
        <f t="shared" si="33"/>
        <v>5</v>
      </c>
      <c r="AK22" s="8">
        <f t="shared" si="34"/>
        <v>1110</v>
      </c>
      <c r="AL22" s="8">
        <f t="shared" si="5"/>
        <v>1178</v>
      </c>
      <c r="AM22" s="8">
        <f t="shared" si="35"/>
        <v>68</v>
      </c>
      <c r="AN22" s="8">
        <f t="shared" si="36"/>
        <v>185</v>
      </c>
      <c r="AO22" s="8">
        <v>37</v>
      </c>
      <c r="AP22" s="8">
        <f t="shared" si="37"/>
        <v>-148</v>
      </c>
      <c r="AQ22" s="8">
        <f t="shared" si="38"/>
        <v>1295</v>
      </c>
      <c r="AR22" s="8">
        <f t="shared" si="6"/>
        <v>1215</v>
      </c>
      <c r="AS22" s="8">
        <f t="shared" si="39"/>
        <v>-80</v>
      </c>
      <c r="AT22" s="8">
        <f t="shared" si="40"/>
        <v>185</v>
      </c>
      <c r="AU22" s="8">
        <v>94</v>
      </c>
      <c r="AV22" s="8">
        <f t="shared" si="41"/>
        <v>-91</v>
      </c>
      <c r="AW22" s="8">
        <f t="shared" si="42"/>
        <v>1480</v>
      </c>
      <c r="AX22" s="8">
        <f t="shared" si="7"/>
        <v>1309</v>
      </c>
      <c r="AY22" s="8">
        <f t="shared" si="43"/>
        <v>-171</v>
      </c>
      <c r="AZ22" s="8">
        <f t="shared" si="44"/>
        <v>185</v>
      </c>
      <c r="BA22" s="8">
        <v>154</v>
      </c>
      <c r="BB22" s="8">
        <f t="shared" si="45"/>
        <v>-31</v>
      </c>
      <c r="BC22" s="8">
        <f t="shared" si="8"/>
        <v>1665</v>
      </c>
      <c r="BD22" s="8">
        <f t="shared" si="8"/>
        <v>1463</v>
      </c>
      <c r="BE22" s="8">
        <f t="shared" si="8"/>
        <v>-202</v>
      </c>
      <c r="BF22" s="8">
        <f t="shared" si="46"/>
        <v>185</v>
      </c>
      <c r="BG22" s="8">
        <v>183</v>
      </c>
      <c r="BH22" s="8">
        <f t="shared" si="47"/>
        <v>-2</v>
      </c>
      <c r="BI22" s="8">
        <f t="shared" si="9"/>
        <v>1850</v>
      </c>
      <c r="BJ22" s="8">
        <f t="shared" si="9"/>
        <v>1646</v>
      </c>
      <c r="BK22" s="8">
        <f t="shared" si="9"/>
        <v>-204</v>
      </c>
      <c r="BL22" s="8">
        <f t="shared" si="48"/>
        <v>185</v>
      </c>
      <c r="BM22" s="8">
        <v>186</v>
      </c>
      <c r="BN22" s="8">
        <f t="shared" si="49"/>
        <v>1</v>
      </c>
      <c r="BO22" s="8">
        <f t="shared" si="10"/>
        <v>2035</v>
      </c>
      <c r="BP22" s="8">
        <f t="shared" si="10"/>
        <v>1832</v>
      </c>
      <c r="BQ22" s="8">
        <f t="shared" si="10"/>
        <v>-203</v>
      </c>
      <c r="BR22" s="8">
        <v>2100</v>
      </c>
      <c r="BS22" s="8">
        <v>525</v>
      </c>
      <c r="BT22" s="8">
        <v>525</v>
      </c>
      <c r="BU22" s="8">
        <v>525</v>
      </c>
      <c r="BV22" s="8">
        <v>525</v>
      </c>
      <c r="BW22" s="8">
        <f>327840/120/23+320520/120/21+293880/120/21+44160/120/23+207360/120/22+301920/120/21+374640/120/21+384240/120/20+325560/120/19+296160/120/17+247040/120/20+339840/120/20</f>
        <v>1418.2130551326002</v>
      </c>
      <c r="BX22" s="8">
        <f t="shared" si="13"/>
        <v>681.78694486739982</v>
      </c>
      <c r="BZ22" s="7">
        <v>389.70980392156866</v>
      </c>
      <c r="CA22" s="7">
        <v>451.55614035087717</v>
      </c>
      <c r="CB22" s="7">
        <v>214.35497835497836</v>
      </c>
      <c r="CC22" s="7">
        <v>362.59213250517598</v>
      </c>
    </row>
    <row r="23" spans="1:83" s="7" customFormat="1" ht="18" customHeight="1" x14ac:dyDescent="0.2">
      <c r="A23" s="11" t="s">
        <v>26</v>
      </c>
      <c r="B23" s="5">
        <f t="shared" ref="B23:F23" si="59">B21/B22</f>
        <v>14.514126126126126</v>
      </c>
      <c r="C23" s="5">
        <f t="shared" si="59"/>
        <v>15.077189189189189</v>
      </c>
      <c r="D23" s="5">
        <f t="shared" si="59"/>
        <v>14.266378378378379</v>
      </c>
      <c r="E23" s="5">
        <f t="shared" si="59"/>
        <v>13.906018018018019</v>
      </c>
      <c r="F23" s="5">
        <f t="shared" si="59"/>
        <v>14.806918918918919</v>
      </c>
      <c r="G23" s="5">
        <f>G21/G22</f>
        <v>15.046540540540541</v>
      </c>
      <c r="H23" s="5">
        <f>H21/H22</f>
        <v>10.096826923076922</v>
      </c>
      <c r="I23" s="5">
        <f t="shared" si="16"/>
        <v>-4.9497136174636189</v>
      </c>
      <c r="J23" s="5">
        <v>14.902432432432432</v>
      </c>
      <c r="K23" s="5">
        <f>K21/K22</f>
        <v>9.9169082125603882</v>
      </c>
      <c r="L23" s="5">
        <f t="shared" si="17"/>
        <v>-4.985524219872044</v>
      </c>
      <c r="M23" s="5">
        <f>M21/M22</f>
        <v>15.010513513513514</v>
      </c>
      <c r="N23" s="17">
        <f>N21/N22</f>
        <v>10.007084337349399</v>
      </c>
      <c r="O23" s="5">
        <f t="shared" si="19"/>
        <v>-5.003429176164115</v>
      </c>
      <c r="P23" s="5">
        <f>P21/P22</f>
        <v>15.210540540540537</v>
      </c>
      <c r="Q23" s="5">
        <f>Q21/Q22</f>
        <v>17.202248520710057</v>
      </c>
      <c r="R23" s="5">
        <f t="shared" si="21"/>
        <v>1.9917079801695206</v>
      </c>
      <c r="S23" s="5">
        <f>S21/S22</f>
        <v>15.077189189189189</v>
      </c>
      <c r="T23" s="5">
        <f>T21/T22</f>
        <v>12.089246575342466</v>
      </c>
      <c r="U23" s="5">
        <f t="shared" si="23"/>
        <v>-2.9879426138467231</v>
      </c>
      <c r="V23" s="5">
        <f>V21/V22</f>
        <v>14.266378378378379</v>
      </c>
      <c r="W23" s="5">
        <f>W21/W22</f>
        <v>10.01960591133005</v>
      </c>
      <c r="X23" s="5">
        <f t="shared" si="25"/>
        <v>-4.2467724670483289</v>
      </c>
      <c r="Y23" s="5">
        <f>Y21/Y22</f>
        <v>14.874486486486488</v>
      </c>
      <c r="Z23" s="5">
        <f>Z21/Z22</f>
        <v>11.555400254129607</v>
      </c>
      <c r="AA23" s="5">
        <f t="shared" si="27"/>
        <v>-3.3190862323568808</v>
      </c>
      <c r="AB23" s="5">
        <f>AB21/AB22</f>
        <v>14.551063063063062</v>
      </c>
      <c r="AC23" s="5">
        <f>AC21/AC22</f>
        <v>9.5618407960199008</v>
      </c>
      <c r="AD23" s="5">
        <f t="shared" si="29"/>
        <v>-4.9892222670431607</v>
      </c>
      <c r="AE23" s="5">
        <f>AE21/AE22</f>
        <v>14.809801801801802</v>
      </c>
      <c r="AF23" s="5">
        <f>AF21/AF22</f>
        <v>11.149827935222673</v>
      </c>
      <c r="AG23" s="5">
        <f t="shared" si="31"/>
        <v>-3.6599738665791293</v>
      </c>
      <c r="AH23" s="5">
        <f>AH21/AH22</f>
        <v>13.981693693693693</v>
      </c>
      <c r="AI23" s="5">
        <f>AI21/AI22</f>
        <v>15.327894736842104</v>
      </c>
      <c r="AJ23" s="5">
        <f t="shared" si="33"/>
        <v>1.3462010431484117</v>
      </c>
      <c r="AK23" s="5">
        <f>AK21/AK22</f>
        <v>14.671783783783784</v>
      </c>
      <c r="AL23" s="5">
        <f>AL21/AL22</f>
        <v>11.823709677419355</v>
      </c>
      <c r="AM23" s="5">
        <f t="shared" si="35"/>
        <v>-2.8480741063644288</v>
      </c>
      <c r="AN23" s="5">
        <f>AN21/AN22</f>
        <v>13.830342342342341</v>
      </c>
      <c r="AO23" s="5">
        <f>AO21/AO22</f>
        <v>47.806216216216214</v>
      </c>
      <c r="AP23" s="5">
        <f t="shared" si="37"/>
        <v>33.975873873873873</v>
      </c>
      <c r="AQ23" s="5">
        <f>AQ21/AQ22</f>
        <v>14.551577863577865</v>
      </c>
      <c r="AR23" s="5">
        <f>AR21/AR22</f>
        <v>12.919473251028807</v>
      </c>
      <c r="AS23" s="5">
        <f t="shared" si="39"/>
        <v>-1.6321046125490586</v>
      </c>
      <c r="AT23" s="5">
        <f>AT21/AT22</f>
        <v>13.830342342342341</v>
      </c>
      <c r="AU23" s="5">
        <f>AU21/AU22</f>
        <v>17.606063829787235</v>
      </c>
      <c r="AV23" s="5">
        <f t="shared" si="41"/>
        <v>3.7757214874448941</v>
      </c>
      <c r="AW23" s="5">
        <f>AW21/AW22</f>
        <v>14.461423423423426</v>
      </c>
      <c r="AX23" s="5">
        <f>AX21/AX22</f>
        <v>13.256019862490451</v>
      </c>
      <c r="AY23" s="5">
        <f t="shared" si="43"/>
        <v>-1.2054035609329752</v>
      </c>
      <c r="AZ23" s="5">
        <f t="shared" ref="AZ23:BD23" si="60">AZ21/AZ22</f>
        <v>14.057369369369374</v>
      </c>
      <c r="BA23" s="5">
        <f t="shared" si="60"/>
        <v>30.86779220779221</v>
      </c>
      <c r="BB23" s="5">
        <f t="shared" si="45"/>
        <v>16.810422838422838</v>
      </c>
      <c r="BC23" s="5">
        <f t="shared" si="60"/>
        <v>14.416528528528531</v>
      </c>
      <c r="BD23" s="5">
        <f t="shared" si="60"/>
        <v>15.109890635680109</v>
      </c>
      <c r="BE23" s="5">
        <f t="shared" si="8"/>
        <v>15.605019277489863</v>
      </c>
      <c r="BF23" s="5">
        <f>BF21/BF22</f>
        <v>14.731243243243242</v>
      </c>
      <c r="BG23" s="5">
        <f>BG21/BG22</f>
        <v>11.000437158469945</v>
      </c>
      <c r="BH23" s="5">
        <f t="shared" si="47"/>
        <v>-3.7308060847732971</v>
      </c>
      <c r="BI23" s="5">
        <f t="shared" ref="BI23:BJ23" si="61">BI21/BI22</f>
        <v>14.448000000000002</v>
      </c>
      <c r="BJ23" s="5">
        <f t="shared" si="61"/>
        <v>14.653007290400971</v>
      </c>
      <c r="BK23" s="5">
        <f t="shared" si="9"/>
        <v>11.874213192716566</v>
      </c>
      <c r="BL23" s="5">
        <f>BL21/BL22</f>
        <v>14.731243243243242</v>
      </c>
      <c r="BM23" s="5">
        <f>BM21/BM22</f>
        <v>11.510967741935485</v>
      </c>
      <c r="BN23" s="5">
        <f t="shared" si="49"/>
        <v>-3.2202755013077571</v>
      </c>
      <c r="BO23" s="5">
        <f t="shared" ref="BO23:BP23" si="62">BO21/BO22</f>
        <v>14.473749385749386</v>
      </c>
      <c r="BP23" s="5">
        <f t="shared" si="62"/>
        <v>14.334001091703056</v>
      </c>
      <c r="BQ23" s="5">
        <f t="shared" si="10"/>
        <v>8.6539376914088084</v>
      </c>
      <c r="BR23" s="5">
        <v>15.945409523809523</v>
      </c>
      <c r="BS23" s="5">
        <f t="shared" ref="BS23:BV23" si="63">BS21/BS22</f>
        <v>16.382380952380952</v>
      </c>
      <c r="BT23" s="5">
        <f t="shared" si="63"/>
        <v>15.715714285714286</v>
      </c>
      <c r="BU23" s="5">
        <f t="shared" si="63"/>
        <v>15.144285714285715</v>
      </c>
      <c r="BV23" s="5">
        <f t="shared" si="63"/>
        <v>16.191904761904762</v>
      </c>
      <c r="BW23" s="5">
        <f>BW21/BW22</f>
        <v>21.427245991018427</v>
      </c>
      <c r="BX23" s="5">
        <f t="shared" si="13"/>
        <v>-5.4818364672089039</v>
      </c>
      <c r="BZ23" s="7">
        <v>18.002549408307839</v>
      </c>
      <c r="CA23" s="7">
        <v>17.274950560828636</v>
      </c>
      <c r="CB23" s="7">
        <v>33.461550811858793</v>
      </c>
      <c r="CC23" s="7">
        <v>23.182135646255396</v>
      </c>
    </row>
    <row r="24" spans="1:83" s="7" customFormat="1" ht="18" customHeight="1" x14ac:dyDescent="0.2">
      <c r="A24" s="11" t="s">
        <v>27</v>
      </c>
      <c r="B24" s="5"/>
      <c r="C24" s="5"/>
      <c r="D24" s="5"/>
      <c r="E24" s="5"/>
      <c r="F24" s="5"/>
      <c r="G24" s="5">
        <f t="shared" si="15"/>
        <v>0</v>
      </c>
      <c r="H24" s="5"/>
      <c r="I24" s="5">
        <f t="shared" si="16"/>
        <v>0</v>
      </c>
      <c r="J24" s="5">
        <v>0</v>
      </c>
      <c r="K24" s="5"/>
      <c r="L24" s="5">
        <f t="shared" si="17"/>
        <v>0</v>
      </c>
      <c r="M24" s="5">
        <f t="shared" si="18"/>
        <v>0</v>
      </c>
      <c r="N24" s="5">
        <f t="shared" si="1"/>
        <v>0</v>
      </c>
      <c r="O24" s="5">
        <f t="shared" si="19"/>
        <v>0</v>
      </c>
      <c r="P24" s="5">
        <f t="shared" si="20"/>
        <v>0</v>
      </c>
      <c r="Q24" s="5"/>
      <c r="R24" s="5">
        <f t="shared" si="21"/>
        <v>0</v>
      </c>
      <c r="S24" s="5">
        <f t="shared" ref="S24:T28" si="64">P24+M24</f>
        <v>0</v>
      </c>
      <c r="T24" s="5">
        <f t="shared" si="64"/>
        <v>0</v>
      </c>
      <c r="U24" s="5">
        <f t="shared" si="23"/>
        <v>0</v>
      </c>
      <c r="V24" s="5">
        <f t="shared" si="24"/>
        <v>0</v>
      </c>
      <c r="W24" s="5"/>
      <c r="X24" s="5">
        <f t="shared" si="25"/>
        <v>0</v>
      </c>
      <c r="Y24" s="5">
        <f t="shared" ref="Y24:Z28" si="65">V24+S24</f>
        <v>0</v>
      </c>
      <c r="Z24" s="5">
        <f t="shared" si="65"/>
        <v>0</v>
      </c>
      <c r="AA24" s="5">
        <f t="shared" si="27"/>
        <v>0</v>
      </c>
      <c r="AB24" s="5">
        <f t="shared" si="28"/>
        <v>0</v>
      </c>
      <c r="AC24" s="5"/>
      <c r="AD24" s="5">
        <f t="shared" si="29"/>
        <v>0</v>
      </c>
      <c r="AE24" s="5">
        <f t="shared" ref="AE24:AF28" si="66">AB24+Y24</f>
        <v>0</v>
      </c>
      <c r="AF24" s="5">
        <f t="shared" si="66"/>
        <v>0</v>
      </c>
      <c r="AG24" s="5">
        <f t="shared" si="31"/>
        <v>0</v>
      </c>
      <c r="AH24" s="5">
        <f t="shared" si="32"/>
        <v>0</v>
      </c>
      <c r="AI24" s="5"/>
      <c r="AJ24" s="5">
        <f t="shared" si="33"/>
        <v>0</v>
      </c>
      <c r="AK24" s="5">
        <f t="shared" ref="AK24:AL28" si="67">AH24+AE24</f>
        <v>0</v>
      </c>
      <c r="AL24" s="5">
        <f t="shared" si="67"/>
        <v>0</v>
      </c>
      <c r="AM24" s="5">
        <f t="shared" si="35"/>
        <v>0</v>
      </c>
      <c r="AN24" s="5">
        <f t="shared" si="36"/>
        <v>0</v>
      </c>
      <c r="AO24" s="5"/>
      <c r="AP24" s="5">
        <f t="shared" si="37"/>
        <v>0</v>
      </c>
      <c r="AQ24" s="5">
        <f t="shared" ref="AQ24:AR28" si="68">AN24+AK24</f>
        <v>0</v>
      </c>
      <c r="AR24" s="5">
        <f t="shared" si="68"/>
        <v>0</v>
      </c>
      <c r="AS24" s="5">
        <f t="shared" si="39"/>
        <v>0</v>
      </c>
      <c r="AT24" s="5">
        <f t="shared" si="40"/>
        <v>0</v>
      </c>
      <c r="AU24" s="5"/>
      <c r="AV24" s="5">
        <f t="shared" si="41"/>
        <v>0</v>
      </c>
      <c r="AW24" s="5">
        <f t="shared" ref="AW24:AX28" si="69">AT24+AQ24</f>
        <v>0</v>
      </c>
      <c r="AX24" s="5">
        <f t="shared" si="69"/>
        <v>0</v>
      </c>
      <c r="AY24" s="5">
        <f t="shared" si="43"/>
        <v>0</v>
      </c>
      <c r="AZ24" s="5">
        <f t="shared" si="44"/>
        <v>0</v>
      </c>
      <c r="BA24" s="5"/>
      <c r="BB24" s="5">
        <f t="shared" si="45"/>
        <v>0</v>
      </c>
      <c r="BC24" s="5">
        <f t="shared" ref="BC24:BE28" si="70">AZ24+AW24</f>
        <v>0</v>
      </c>
      <c r="BD24" s="5">
        <f t="shared" si="70"/>
        <v>0</v>
      </c>
      <c r="BE24" s="5">
        <f t="shared" si="70"/>
        <v>0</v>
      </c>
      <c r="BF24" s="5">
        <f t="shared" si="46"/>
        <v>0</v>
      </c>
      <c r="BG24" s="5"/>
      <c r="BH24" s="5">
        <f t="shared" si="47"/>
        <v>0</v>
      </c>
      <c r="BI24" s="5">
        <f t="shared" ref="BI24:BK28" si="71">BF24+BC24</f>
        <v>0</v>
      </c>
      <c r="BJ24" s="5">
        <f t="shared" si="71"/>
        <v>0</v>
      </c>
      <c r="BK24" s="5">
        <f t="shared" si="71"/>
        <v>0</v>
      </c>
      <c r="BL24" s="5">
        <f t="shared" si="48"/>
        <v>0</v>
      </c>
      <c r="BM24" s="5"/>
      <c r="BN24" s="5">
        <f t="shared" si="49"/>
        <v>0</v>
      </c>
      <c r="BO24" s="5">
        <f t="shared" ref="BO24:BQ28" si="72">BL24+BI24</f>
        <v>0</v>
      </c>
      <c r="BP24" s="5">
        <f t="shared" si="72"/>
        <v>0</v>
      </c>
      <c r="BQ24" s="5">
        <f t="shared" si="72"/>
        <v>0</v>
      </c>
      <c r="BR24" s="5"/>
      <c r="BS24" s="5"/>
      <c r="BT24" s="5"/>
      <c r="BU24" s="5"/>
      <c r="BV24" s="5"/>
      <c r="BW24" s="5">
        <f t="shared" si="12"/>
        <v>0</v>
      </c>
      <c r="BX24" s="5"/>
    </row>
    <row r="25" spans="1:83" s="7" customFormat="1" ht="18" customHeight="1" x14ac:dyDescent="0.2">
      <c r="A25" s="11" t="s">
        <v>28</v>
      </c>
      <c r="B25" s="5">
        <v>4400</v>
      </c>
      <c r="C25" s="5">
        <f>$B$25/4</f>
        <v>1100</v>
      </c>
      <c r="D25" s="5">
        <f>$B$25/4</f>
        <v>1100</v>
      </c>
      <c r="E25" s="5">
        <f>$B$25/4</f>
        <v>1100</v>
      </c>
      <c r="F25" s="5">
        <f>$B$25/4</f>
        <v>1100</v>
      </c>
      <c r="G25" s="5">
        <f t="shared" si="15"/>
        <v>366.66666666666669</v>
      </c>
      <c r="H25" s="5">
        <v>317.61</v>
      </c>
      <c r="I25" s="5">
        <f t="shared" si="16"/>
        <v>-49.056666666666672</v>
      </c>
      <c r="J25" s="5">
        <v>366.66666666666669</v>
      </c>
      <c r="K25" s="5">
        <v>335.25</v>
      </c>
      <c r="L25" s="5">
        <f t="shared" si="17"/>
        <v>-31.416666666666686</v>
      </c>
      <c r="M25" s="5">
        <f t="shared" si="18"/>
        <v>733.33333333333337</v>
      </c>
      <c r="N25" s="5">
        <f t="shared" si="1"/>
        <v>652.86</v>
      </c>
      <c r="O25" s="5">
        <f t="shared" si="19"/>
        <v>-80.473333333333358</v>
      </c>
      <c r="P25" s="5">
        <f t="shared" si="20"/>
        <v>366.66666666666657</v>
      </c>
      <c r="Q25" s="5">
        <v>333.63</v>
      </c>
      <c r="R25" s="5">
        <f t="shared" si="21"/>
        <v>-33.036666666666576</v>
      </c>
      <c r="S25" s="5">
        <f t="shared" si="64"/>
        <v>1100</v>
      </c>
      <c r="T25" s="5">
        <f t="shared" si="64"/>
        <v>986.49</v>
      </c>
      <c r="U25" s="5">
        <f t="shared" si="23"/>
        <v>-113.50999999999999</v>
      </c>
      <c r="V25" s="5">
        <f t="shared" si="24"/>
        <v>366.66666666666669</v>
      </c>
      <c r="W25" s="5">
        <v>362.79</v>
      </c>
      <c r="X25" s="5">
        <f t="shared" si="25"/>
        <v>-3.8766666666666652</v>
      </c>
      <c r="Y25" s="5">
        <f t="shared" si="65"/>
        <v>1466.6666666666667</v>
      </c>
      <c r="Z25" s="5">
        <f t="shared" si="65"/>
        <v>1349.28</v>
      </c>
      <c r="AA25" s="5">
        <f t="shared" si="27"/>
        <v>-117.38666666666677</v>
      </c>
      <c r="AB25" s="5">
        <f t="shared" si="28"/>
        <v>366.66666666666669</v>
      </c>
      <c r="AC25" s="5">
        <v>362.43</v>
      </c>
      <c r="AD25" s="5">
        <f t="shared" si="29"/>
        <v>-4.2366666666666788</v>
      </c>
      <c r="AE25" s="5">
        <f t="shared" si="66"/>
        <v>1833.3333333333335</v>
      </c>
      <c r="AF25" s="5">
        <f t="shared" si="66"/>
        <v>1711.71</v>
      </c>
      <c r="AG25" s="5">
        <f t="shared" si="31"/>
        <v>-121.62333333333345</v>
      </c>
      <c r="AH25" s="5">
        <f t="shared" si="32"/>
        <v>366.66666666666669</v>
      </c>
      <c r="AI25" s="5">
        <v>359.46</v>
      </c>
      <c r="AJ25" s="5">
        <f t="shared" si="33"/>
        <v>-7.2066666666667061</v>
      </c>
      <c r="AK25" s="5">
        <f t="shared" si="67"/>
        <v>2200</v>
      </c>
      <c r="AL25" s="5">
        <f t="shared" si="67"/>
        <v>2071.17</v>
      </c>
      <c r="AM25" s="5">
        <f t="shared" si="35"/>
        <v>-128.82999999999993</v>
      </c>
      <c r="AN25" s="5">
        <f t="shared" si="36"/>
        <v>366.66666666666669</v>
      </c>
      <c r="AO25" s="5">
        <v>69.03</v>
      </c>
      <c r="AP25" s="5">
        <f t="shared" si="37"/>
        <v>-297.63666666666666</v>
      </c>
      <c r="AQ25" s="5">
        <f t="shared" si="68"/>
        <v>2566.6666666666665</v>
      </c>
      <c r="AR25" s="5">
        <f t="shared" si="68"/>
        <v>2140.2000000000003</v>
      </c>
      <c r="AS25" s="5">
        <f t="shared" si="39"/>
        <v>-426.46666666666624</v>
      </c>
      <c r="AT25" s="5">
        <f t="shared" ref="AT25:AT26" si="73">K25/3</f>
        <v>111.75</v>
      </c>
      <c r="AU25" s="5">
        <v>194.22</v>
      </c>
      <c r="AV25" s="5">
        <f t="shared" si="41"/>
        <v>82.47</v>
      </c>
      <c r="AW25" s="5">
        <f t="shared" si="69"/>
        <v>2678.4166666666665</v>
      </c>
      <c r="AX25" s="5">
        <f t="shared" si="69"/>
        <v>2334.42</v>
      </c>
      <c r="AY25" s="5">
        <f t="shared" si="43"/>
        <v>-343.99666666666644</v>
      </c>
      <c r="AZ25" s="5">
        <f t="shared" si="44"/>
        <v>621.58333333333326</v>
      </c>
      <c r="BA25" s="5">
        <v>290.43</v>
      </c>
      <c r="BB25" s="5">
        <f t="shared" si="45"/>
        <v>-331.15333333333325</v>
      </c>
      <c r="BC25" s="5">
        <f t="shared" si="70"/>
        <v>3300</v>
      </c>
      <c r="BD25" s="5">
        <f t="shared" si="70"/>
        <v>2624.85</v>
      </c>
      <c r="BE25" s="5">
        <f t="shared" si="70"/>
        <v>-675.14999999999964</v>
      </c>
      <c r="BF25" s="5">
        <f t="shared" si="46"/>
        <v>366.66666666666669</v>
      </c>
      <c r="BG25" s="5">
        <f>362.88-0.63</f>
        <v>362.25</v>
      </c>
      <c r="BH25" s="5">
        <f t="shared" si="47"/>
        <v>-4.4166666666666856</v>
      </c>
      <c r="BI25" s="5">
        <f t="shared" si="71"/>
        <v>3666.6666666666665</v>
      </c>
      <c r="BJ25" s="5">
        <f t="shared" si="71"/>
        <v>2987.1</v>
      </c>
      <c r="BK25" s="5">
        <f t="shared" si="71"/>
        <v>-679.56666666666638</v>
      </c>
      <c r="BL25" s="5">
        <f t="shared" si="48"/>
        <v>366.66666666666669</v>
      </c>
      <c r="BM25" s="5">
        <v>350.55</v>
      </c>
      <c r="BN25" s="5">
        <f t="shared" si="49"/>
        <v>-16.116666666666674</v>
      </c>
      <c r="BO25" s="5">
        <f t="shared" si="72"/>
        <v>4033.333333333333</v>
      </c>
      <c r="BP25" s="5">
        <f t="shared" si="72"/>
        <v>3337.65</v>
      </c>
      <c r="BQ25" s="5">
        <f t="shared" si="72"/>
        <v>-695.68333333333305</v>
      </c>
      <c r="BR25" s="5">
        <v>4400</v>
      </c>
      <c r="BS25" s="5">
        <f>$BR$25/4</f>
        <v>1100</v>
      </c>
      <c r="BT25" s="5">
        <f t="shared" ref="BT25:BV25" si="74">$BR$25/4</f>
        <v>1100</v>
      </c>
      <c r="BU25" s="5">
        <f t="shared" si="74"/>
        <v>1100</v>
      </c>
      <c r="BV25" s="5">
        <f t="shared" si="74"/>
        <v>1100</v>
      </c>
      <c r="BW25" s="5">
        <f>BZ25+CA25+CB25+CC25</f>
        <v>3563.16</v>
      </c>
      <c r="BX25" s="5">
        <f t="shared" si="13"/>
        <v>836.84000000000015</v>
      </c>
      <c r="BZ25" s="7">
        <v>983.04</v>
      </c>
      <c r="CA25" s="7">
        <v>1084.44</v>
      </c>
      <c r="CB25" s="7">
        <v>553.44000000000005</v>
      </c>
      <c r="CC25" s="7">
        <v>942.24</v>
      </c>
    </row>
    <row r="26" spans="1:83" s="7" customFormat="1" ht="18" customHeight="1" x14ac:dyDescent="0.2">
      <c r="A26" s="11" t="s">
        <v>29</v>
      </c>
      <c r="B26" s="5">
        <v>16908</v>
      </c>
      <c r="C26" s="5">
        <v>3650</v>
      </c>
      <c r="D26" s="5">
        <v>3650</v>
      </c>
      <c r="E26" s="5">
        <v>3650</v>
      </c>
      <c r="F26" s="5">
        <v>3650</v>
      </c>
      <c r="G26" s="5">
        <f t="shared" si="15"/>
        <v>1216.6666666666667</v>
      </c>
      <c r="H26" s="5">
        <v>1536.37</v>
      </c>
      <c r="I26" s="5">
        <f t="shared" si="16"/>
        <v>319.70333333333315</v>
      </c>
      <c r="J26" s="5">
        <v>1216.6666666666667</v>
      </c>
      <c r="K26" s="5">
        <v>1625.8</v>
      </c>
      <c r="L26" s="5">
        <f t="shared" si="17"/>
        <v>409.13333333333321</v>
      </c>
      <c r="M26" s="5">
        <f t="shared" si="18"/>
        <v>2433.3333333333335</v>
      </c>
      <c r="N26" s="5">
        <f t="shared" si="1"/>
        <v>3162.17</v>
      </c>
      <c r="O26" s="5">
        <f t="shared" si="19"/>
        <v>728.83666666666659</v>
      </c>
      <c r="P26" s="5">
        <f t="shared" si="20"/>
        <v>1216.6666666666663</v>
      </c>
      <c r="Q26" s="5">
        <v>1581.08</v>
      </c>
      <c r="R26" s="5">
        <f t="shared" si="21"/>
        <v>364.41333333333364</v>
      </c>
      <c r="S26" s="5">
        <f t="shared" si="64"/>
        <v>3650</v>
      </c>
      <c r="T26" s="5">
        <f t="shared" si="64"/>
        <v>4743.25</v>
      </c>
      <c r="U26" s="5">
        <f t="shared" si="23"/>
        <v>1093.25</v>
      </c>
      <c r="V26" s="5">
        <f t="shared" si="24"/>
        <v>1216.6666666666667</v>
      </c>
      <c r="W26" s="5">
        <v>1581.08</v>
      </c>
      <c r="X26" s="5">
        <f t="shared" si="25"/>
        <v>364.41333333333318</v>
      </c>
      <c r="Y26" s="5">
        <f t="shared" si="65"/>
        <v>4866.666666666667</v>
      </c>
      <c r="Z26" s="5">
        <f t="shared" si="65"/>
        <v>6324.33</v>
      </c>
      <c r="AA26" s="5">
        <f t="shared" si="27"/>
        <v>1457.663333333333</v>
      </c>
      <c r="AB26" s="5">
        <f t="shared" si="28"/>
        <v>1216.6666666666667</v>
      </c>
      <c r="AC26" s="5">
        <v>1711.08</v>
      </c>
      <c r="AD26" s="5">
        <f t="shared" si="29"/>
        <v>494.41333333333318</v>
      </c>
      <c r="AE26" s="5">
        <f t="shared" si="66"/>
        <v>6083.3333333333339</v>
      </c>
      <c r="AF26" s="5">
        <f t="shared" si="66"/>
        <v>8035.41</v>
      </c>
      <c r="AG26" s="5">
        <f t="shared" si="31"/>
        <v>1952.0766666666659</v>
      </c>
      <c r="AH26" s="5">
        <f t="shared" si="32"/>
        <v>1216.6666666666667</v>
      </c>
      <c r="AI26" s="5">
        <v>2111.09</v>
      </c>
      <c r="AJ26" s="5">
        <f t="shared" si="33"/>
        <v>894.4233333333334</v>
      </c>
      <c r="AK26" s="5">
        <f t="shared" si="67"/>
        <v>7300.0000000000009</v>
      </c>
      <c r="AL26" s="5">
        <f t="shared" si="67"/>
        <v>10146.5</v>
      </c>
      <c r="AM26" s="5">
        <f t="shared" si="35"/>
        <v>2846.4999999999991</v>
      </c>
      <c r="AN26" s="5">
        <f t="shared" si="36"/>
        <v>1216.6666666666667</v>
      </c>
      <c r="AO26" s="5">
        <v>1699.79</v>
      </c>
      <c r="AP26" s="5">
        <f t="shared" si="37"/>
        <v>483.12333333333322</v>
      </c>
      <c r="AQ26" s="5">
        <f t="shared" si="68"/>
        <v>8516.6666666666679</v>
      </c>
      <c r="AR26" s="5">
        <f t="shared" si="68"/>
        <v>11846.29</v>
      </c>
      <c r="AS26" s="5">
        <f t="shared" si="39"/>
        <v>3329.623333333333</v>
      </c>
      <c r="AT26" s="5">
        <f t="shared" si="73"/>
        <v>541.93333333333328</v>
      </c>
      <c r="AU26" s="5">
        <v>1180.3699999999999</v>
      </c>
      <c r="AV26" s="5">
        <f t="shared" si="41"/>
        <v>638.43666666666661</v>
      </c>
      <c r="AW26" s="5">
        <f t="shared" si="69"/>
        <v>9058.6</v>
      </c>
      <c r="AX26" s="5">
        <f t="shared" si="69"/>
        <v>13026.66</v>
      </c>
      <c r="AY26" s="5">
        <f t="shared" si="43"/>
        <v>3968.0599999999995</v>
      </c>
      <c r="AZ26" s="5">
        <f t="shared" si="44"/>
        <v>1891.3999999999996</v>
      </c>
      <c r="BA26" s="5">
        <v>1581.08</v>
      </c>
      <c r="BB26" s="5">
        <f t="shared" si="45"/>
        <v>-310.31999999999971</v>
      </c>
      <c r="BC26" s="5">
        <f t="shared" si="70"/>
        <v>10950</v>
      </c>
      <c r="BD26" s="5">
        <f t="shared" si="70"/>
        <v>14607.74</v>
      </c>
      <c r="BE26" s="5">
        <f t="shared" si="70"/>
        <v>3657.74</v>
      </c>
      <c r="BF26" s="5">
        <f t="shared" si="46"/>
        <v>1216.6666666666667</v>
      </c>
      <c r="BG26" s="5">
        <v>1581.09</v>
      </c>
      <c r="BH26" s="5">
        <f t="shared" si="47"/>
        <v>364.42333333333318</v>
      </c>
      <c r="BI26" s="5">
        <f t="shared" si="71"/>
        <v>12166.666666666666</v>
      </c>
      <c r="BJ26" s="5">
        <f t="shared" si="71"/>
        <v>16188.83</v>
      </c>
      <c r="BK26" s="5">
        <f t="shared" si="71"/>
        <v>4022.163333333333</v>
      </c>
      <c r="BL26" s="5">
        <f t="shared" si="48"/>
        <v>1216.6666666666667</v>
      </c>
      <c r="BM26" s="5">
        <v>1360</v>
      </c>
      <c r="BN26" s="5">
        <f t="shared" si="49"/>
        <v>143.33333333333326</v>
      </c>
      <c r="BO26" s="5">
        <f t="shared" si="72"/>
        <v>13383.333333333332</v>
      </c>
      <c r="BP26" s="5">
        <f t="shared" si="72"/>
        <v>17548.830000000002</v>
      </c>
      <c r="BQ26" s="5">
        <f t="shared" si="72"/>
        <v>4165.496666666666</v>
      </c>
      <c r="BR26" s="5">
        <v>19309</v>
      </c>
      <c r="BS26" s="5">
        <v>4826.93</v>
      </c>
      <c r="BT26" s="5">
        <v>5977.24</v>
      </c>
      <c r="BU26" s="5">
        <v>4364.1099999999997</v>
      </c>
      <c r="BV26" s="5">
        <v>4727.08</v>
      </c>
      <c r="BW26" s="5">
        <f t="shared" si="12"/>
        <v>20739.54</v>
      </c>
      <c r="BX26" s="5">
        <f t="shared" si="13"/>
        <v>-1430.5400000000009</v>
      </c>
      <c r="BZ26" s="7">
        <v>4658.68</v>
      </c>
      <c r="CA26" s="7">
        <v>4928.51</v>
      </c>
      <c r="CB26" s="7">
        <v>5274.41</v>
      </c>
      <c r="CC26" s="7">
        <f>5889.9-11.96</f>
        <v>5877.94</v>
      </c>
    </row>
    <row r="27" spans="1:83" s="7" customFormat="1" ht="18" customHeight="1" x14ac:dyDescent="0.2">
      <c r="A27" s="11" t="s">
        <v>30</v>
      </c>
      <c r="B27" s="5">
        <f t="shared" ref="B27:F27" si="75">B28-B26-B25</f>
        <v>10913.36</v>
      </c>
      <c r="C27" s="5">
        <f t="shared" si="75"/>
        <v>3617.84</v>
      </c>
      <c r="D27" s="5">
        <f t="shared" si="75"/>
        <v>3167.84</v>
      </c>
      <c r="E27" s="5">
        <f t="shared" si="75"/>
        <v>2967.84</v>
      </c>
      <c r="F27" s="5">
        <f t="shared" si="75"/>
        <v>3467.84</v>
      </c>
      <c r="G27" s="5">
        <f>G28-G25-G26</f>
        <v>1200.2766666666669</v>
      </c>
      <c r="H27" s="5">
        <v>246.16</v>
      </c>
      <c r="I27" s="5">
        <f t="shared" si="16"/>
        <v>-954.1166666666669</v>
      </c>
      <c r="J27" s="5">
        <f>J28-J25-J26</f>
        <v>1186.9466666666669</v>
      </c>
      <c r="K27" s="5">
        <v>91.75</v>
      </c>
      <c r="L27" s="5">
        <f t="shared" si="17"/>
        <v>-1095.1966666666669</v>
      </c>
      <c r="M27" s="5">
        <f t="shared" si="18"/>
        <v>2387.2233333333338</v>
      </c>
      <c r="N27" s="5">
        <f t="shared" si="1"/>
        <v>337.90999999999997</v>
      </c>
      <c r="O27" s="5">
        <f t="shared" si="19"/>
        <v>-2049.313333333334</v>
      </c>
      <c r="P27" s="5">
        <f t="shared" si="20"/>
        <v>1230.6166666666666</v>
      </c>
      <c r="Q27" s="5">
        <f>Q28-Q26-Q25</f>
        <v>992.46999999999991</v>
      </c>
      <c r="R27" s="5">
        <f t="shared" si="21"/>
        <v>-238.14666666666665</v>
      </c>
      <c r="S27" s="5">
        <f t="shared" si="64"/>
        <v>3617.84</v>
      </c>
      <c r="T27" s="5">
        <f t="shared" si="64"/>
        <v>1330.3799999999999</v>
      </c>
      <c r="U27" s="5">
        <f t="shared" si="23"/>
        <v>-2287.46</v>
      </c>
      <c r="V27" s="5">
        <f t="shared" si="24"/>
        <v>1055.9466666666667</v>
      </c>
      <c r="W27" s="5">
        <f>W28-W26-W25</f>
        <v>90.11000000000007</v>
      </c>
      <c r="X27" s="5">
        <f t="shared" si="25"/>
        <v>-965.83666666666659</v>
      </c>
      <c r="Y27" s="5">
        <f t="shared" si="65"/>
        <v>4673.7866666666669</v>
      </c>
      <c r="Z27" s="5">
        <f t="shared" si="65"/>
        <v>1420.49</v>
      </c>
      <c r="AA27" s="5">
        <f t="shared" si="27"/>
        <v>-3253.2966666666671</v>
      </c>
      <c r="AB27" s="5">
        <f>AB28-AB26-AB25</f>
        <v>1108.6133333333328</v>
      </c>
      <c r="AC27" s="5">
        <f>AC28-AC26-AC25</f>
        <v>-151.57999999999987</v>
      </c>
      <c r="AD27" s="5">
        <f t="shared" si="29"/>
        <v>-1260.1933333333327</v>
      </c>
      <c r="AE27" s="5">
        <f t="shared" si="66"/>
        <v>5782.4</v>
      </c>
      <c r="AF27" s="5">
        <f t="shared" si="66"/>
        <v>1268.9100000000001</v>
      </c>
      <c r="AG27" s="5">
        <f t="shared" si="31"/>
        <v>-4513.49</v>
      </c>
      <c r="AH27" s="5">
        <f>AH28-AH26-AH25</f>
        <v>1003.2799999999997</v>
      </c>
      <c r="AI27" s="5">
        <f>AI28-AI26-AI25</f>
        <v>441.7499999999996</v>
      </c>
      <c r="AJ27" s="5">
        <f t="shared" si="33"/>
        <v>-561.5300000000002</v>
      </c>
      <c r="AK27" s="5">
        <f t="shared" si="67"/>
        <v>6785.6799999999994</v>
      </c>
      <c r="AL27" s="5">
        <f t="shared" si="67"/>
        <v>1710.6599999999996</v>
      </c>
      <c r="AM27" s="5">
        <f t="shared" si="35"/>
        <v>-5075.0199999999995</v>
      </c>
      <c r="AN27" s="5">
        <f>AN28-AN26-AN25</f>
        <v>975.27999999999975</v>
      </c>
      <c r="AO27" s="5">
        <f>AO28-AO26-AO25</f>
        <v>9.9999999999624833E-3</v>
      </c>
      <c r="AP27" s="5">
        <f t="shared" si="37"/>
        <v>-975.26999999999975</v>
      </c>
      <c r="AQ27" s="5">
        <f t="shared" si="68"/>
        <v>7760.9599999999991</v>
      </c>
      <c r="AR27" s="5">
        <f t="shared" si="68"/>
        <v>1710.6699999999996</v>
      </c>
      <c r="AS27" s="5">
        <f t="shared" si="39"/>
        <v>-6050.2899999999991</v>
      </c>
      <c r="AT27" s="5">
        <f>AT28-AT26-AT25</f>
        <v>1904.9299999999998</v>
      </c>
      <c r="AU27" s="5">
        <f>AU28-AU26-AU25</f>
        <v>280.38000000000011</v>
      </c>
      <c r="AV27" s="5">
        <f t="shared" si="41"/>
        <v>-1624.5499999999997</v>
      </c>
      <c r="AW27" s="5">
        <f t="shared" si="69"/>
        <v>9665.89</v>
      </c>
      <c r="AX27" s="5">
        <f t="shared" si="69"/>
        <v>1991.0499999999997</v>
      </c>
      <c r="AY27" s="5">
        <f t="shared" si="43"/>
        <v>-7674.84</v>
      </c>
      <c r="AZ27" s="5">
        <f t="shared" si="44"/>
        <v>87.630000000000564</v>
      </c>
      <c r="BA27" s="5">
        <f>BA28-BA26-BA25</f>
        <v>2882.1300000000006</v>
      </c>
      <c r="BB27" s="5">
        <f t="shared" si="45"/>
        <v>2794.5</v>
      </c>
      <c r="BC27" s="5">
        <f t="shared" si="70"/>
        <v>9753.52</v>
      </c>
      <c r="BD27" s="5">
        <f t="shared" si="70"/>
        <v>4873.18</v>
      </c>
      <c r="BE27" s="5">
        <f t="shared" si="70"/>
        <v>-4880.34</v>
      </c>
      <c r="BF27" s="5">
        <f>BF28-BF26-BF25</f>
        <v>1141.9466666666663</v>
      </c>
      <c r="BG27" s="5">
        <f>BG28-BG26-BG25</f>
        <v>69.740000000000009</v>
      </c>
      <c r="BH27" s="5">
        <f t="shared" si="47"/>
        <v>-1072.2066666666663</v>
      </c>
      <c r="BI27" s="5">
        <f t="shared" si="71"/>
        <v>10895.466666666667</v>
      </c>
      <c r="BJ27" s="5">
        <f t="shared" si="71"/>
        <v>4942.92</v>
      </c>
      <c r="BK27" s="5">
        <f t="shared" si="71"/>
        <v>-5952.5466666666662</v>
      </c>
      <c r="BL27" s="5">
        <f>BL28-BL26-BL25</f>
        <v>1141.9466666666663</v>
      </c>
      <c r="BM27" s="5">
        <f>BM28-BM26-BM25</f>
        <v>430.48999999999995</v>
      </c>
      <c r="BN27" s="5">
        <f t="shared" si="49"/>
        <v>-711.45666666666625</v>
      </c>
      <c r="BO27" s="5">
        <f t="shared" si="72"/>
        <v>12037.413333333334</v>
      </c>
      <c r="BP27" s="5">
        <f t="shared" si="72"/>
        <v>5373.41</v>
      </c>
      <c r="BQ27" s="5">
        <f t="shared" si="72"/>
        <v>-6664.0033333333322</v>
      </c>
      <c r="BR27" s="5">
        <v>9776.36</v>
      </c>
      <c r="BS27" s="5">
        <f t="shared" ref="BS27:BV27" si="76">BS28-BS26-BS25</f>
        <v>2673.8199999999997</v>
      </c>
      <c r="BT27" s="5">
        <f t="shared" si="76"/>
        <v>1173.5100000000002</v>
      </c>
      <c r="BU27" s="5">
        <f t="shared" si="76"/>
        <v>2486.6400000000003</v>
      </c>
      <c r="BV27" s="5">
        <f t="shared" si="76"/>
        <v>2673.67</v>
      </c>
      <c r="BW27" s="5">
        <f t="shared" si="12"/>
        <v>6085.6999999999989</v>
      </c>
      <c r="BX27" s="5">
        <f t="shared" si="13"/>
        <v>3690.6600000000017</v>
      </c>
      <c r="BZ27" s="7">
        <v>1374.05</v>
      </c>
      <c r="CA27" s="7">
        <v>1787.6599999999994</v>
      </c>
      <c r="CB27" s="7">
        <v>1344.7999999999997</v>
      </c>
      <c r="CC27" s="7">
        <v>1579.19</v>
      </c>
    </row>
    <row r="28" spans="1:83" s="7" customFormat="1" ht="18" customHeight="1" thickBot="1" x14ac:dyDescent="0.25">
      <c r="A28" s="13" t="s">
        <v>24</v>
      </c>
      <c r="B28" s="9">
        <f t="shared" ref="B28:F28" si="77">B21</f>
        <v>32221.360000000001</v>
      </c>
      <c r="C28" s="9">
        <f t="shared" si="77"/>
        <v>8367.84</v>
      </c>
      <c r="D28" s="9">
        <f t="shared" si="77"/>
        <v>7917.84</v>
      </c>
      <c r="E28" s="9">
        <f t="shared" si="77"/>
        <v>7717.84</v>
      </c>
      <c r="F28" s="9">
        <f t="shared" si="77"/>
        <v>8217.84</v>
      </c>
      <c r="G28" s="9">
        <f>G21</f>
        <v>2783.61</v>
      </c>
      <c r="H28" s="9">
        <v>2100.14</v>
      </c>
      <c r="I28" s="9">
        <f t="shared" si="16"/>
        <v>-683.47000000000025</v>
      </c>
      <c r="J28" s="9">
        <v>2770.28</v>
      </c>
      <c r="K28" s="9">
        <v>2052.8000000000002</v>
      </c>
      <c r="L28" s="9">
        <f t="shared" si="17"/>
        <v>-717.48</v>
      </c>
      <c r="M28" s="9">
        <f t="shared" si="18"/>
        <v>5553.89</v>
      </c>
      <c r="N28" s="9">
        <f t="shared" si="1"/>
        <v>4152.9400000000005</v>
      </c>
      <c r="O28" s="9">
        <f t="shared" si="19"/>
        <v>-1400.9499999999998</v>
      </c>
      <c r="P28" s="9">
        <f>C28-G28-J28</f>
        <v>2813.9499999999994</v>
      </c>
      <c r="Q28" s="9">
        <f>Q21</f>
        <v>2907.18</v>
      </c>
      <c r="R28" s="9">
        <f t="shared" si="21"/>
        <v>93.230000000000473</v>
      </c>
      <c r="S28" s="9">
        <f t="shared" si="64"/>
        <v>8367.84</v>
      </c>
      <c r="T28" s="9">
        <f t="shared" si="64"/>
        <v>7060.1200000000008</v>
      </c>
      <c r="U28" s="9">
        <f t="shared" si="23"/>
        <v>-1307.7199999999993</v>
      </c>
      <c r="V28" s="9">
        <f t="shared" si="24"/>
        <v>2639.28</v>
      </c>
      <c r="W28" s="9">
        <f>W21</f>
        <v>2033.98</v>
      </c>
      <c r="X28" s="9">
        <f t="shared" si="25"/>
        <v>-605.30000000000018</v>
      </c>
      <c r="Y28" s="9">
        <f t="shared" si="65"/>
        <v>11007.12</v>
      </c>
      <c r="Z28" s="9">
        <f t="shared" si="65"/>
        <v>9094.1</v>
      </c>
      <c r="AA28" s="9">
        <f t="shared" si="27"/>
        <v>-1913.0200000000004</v>
      </c>
      <c r="AB28" s="9">
        <f>AB21</f>
        <v>2691.9466666666663</v>
      </c>
      <c r="AC28" s="9">
        <f>AC21</f>
        <v>1921.93</v>
      </c>
      <c r="AD28" s="9">
        <f t="shared" si="29"/>
        <v>-770.0166666666662</v>
      </c>
      <c r="AE28" s="9">
        <f t="shared" si="66"/>
        <v>13699.066666666668</v>
      </c>
      <c r="AF28" s="9">
        <f t="shared" si="66"/>
        <v>11016.03</v>
      </c>
      <c r="AG28" s="9">
        <f t="shared" si="31"/>
        <v>-2683.0366666666669</v>
      </c>
      <c r="AH28" s="9">
        <f>AH21</f>
        <v>2586.6133333333332</v>
      </c>
      <c r="AI28" s="9">
        <f>AI21</f>
        <v>2912.2999999999997</v>
      </c>
      <c r="AJ28" s="9">
        <f t="shared" si="33"/>
        <v>325.6866666666665</v>
      </c>
      <c r="AK28" s="9">
        <f t="shared" si="67"/>
        <v>16285.68</v>
      </c>
      <c r="AL28" s="9">
        <f t="shared" si="67"/>
        <v>13928.33</v>
      </c>
      <c r="AM28" s="9">
        <f t="shared" si="35"/>
        <v>-2357.3500000000004</v>
      </c>
      <c r="AN28" s="9">
        <f>AN21</f>
        <v>2558.6133333333332</v>
      </c>
      <c r="AO28" s="9">
        <f>AO21</f>
        <v>1768.83</v>
      </c>
      <c r="AP28" s="9">
        <f t="shared" si="37"/>
        <v>-789.7833333333333</v>
      </c>
      <c r="AQ28" s="9">
        <f t="shared" si="68"/>
        <v>18844.293333333335</v>
      </c>
      <c r="AR28" s="9">
        <f t="shared" si="68"/>
        <v>15697.16</v>
      </c>
      <c r="AS28" s="9">
        <f t="shared" si="39"/>
        <v>-3147.133333333335</v>
      </c>
      <c r="AT28" s="9">
        <f>AT21</f>
        <v>2558.6133333333332</v>
      </c>
      <c r="AU28" s="9">
        <f>AU21</f>
        <v>1654.97</v>
      </c>
      <c r="AV28" s="9">
        <f t="shared" si="41"/>
        <v>-903.6433333333332</v>
      </c>
      <c r="AW28" s="9">
        <f t="shared" si="69"/>
        <v>21402.906666666669</v>
      </c>
      <c r="AX28" s="9">
        <f t="shared" si="69"/>
        <v>17352.13</v>
      </c>
      <c r="AY28" s="9">
        <f t="shared" si="43"/>
        <v>-4050.7766666666685</v>
      </c>
      <c r="AZ28" s="9">
        <f t="shared" si="44"/>
        <v>2600.6133333333341</v>
      </c>
      <c r="BA28" s="9">
        <f>BA21</f>
        <v>4753.6400000000003</v>
      </c>
      <c r="BB28" s="9">
        <f t="shared" si="45"/>
        <v>2153.0266666666662</v>
      </c>
      <c r="BC28" s="9">
        <f t="shared" si="70"/>
        <v>24003.520000000004</v>
      </c>
      <c r="BD28" s="9">
        <f t="shared" si="70"/>
        <v>22105.77</v>
      </c>
      <c r="BE28" s="9">
        <f t="shared" si="70"/>
        <v>-1897.7500000000023</v>
      </c>
      <c r="BF28" s="9">
        <f>BF21</f>
        <v>2725.2799999999997</v>
      </c>
      <c r="BG28" s="9">
        <f>BG21</f>
        <v>2013.08</v>
      </c>
      <c r="BH28" s="9">
        <f t="shared" si="47"/>
        <v>-712.19999999999982</v>
      </c>
      <c r="BI28" s="9">
        <f t="shared" si="71"/>
        <v>26728.800000000003</v>
      </c>
      <c r="BJ28" s="9">
        <f t="shared" si="71"/>
        <v>24118.85</v>
      </c>
      <c r="BK28" s="9">
        <f t="shared" si="71"/>
        <v>-2609.9500000000021</v>
      </c>
      <c r="BL28" s="9">
        <f>BL21</f>
        <v>2725.2799999999997</v>
      </c>
      <c r="BM28" s="9">
        <f>BM21</f>
        <v>2141.04</v>
      </c>
      <c r="BN28" s="9">
        <f t="shared" si="49"/>
        <v>-584.23999999999978</v>
      </c>
      <c r="BO28" s="9">
        <f t="shared" si="72"/>
        <v>29454.080000000002</v>
      </c>
      <c r="BP28" s="9">
        <f t="shared" si="72"/>
        <v>26259.89</v>
      </c>
      <c r="BQ28" s="9">
        <f t="shared" si="72"/>
        <v>-3194.1900000000019</v>
      </c>
      <c r="BR28" s="9">
        <v>33485.360000000001</v>
      </c>
      <c r="BS28" s="9">
        <f>BS21</f>
        <v>8600.75</v>
      </c>
      <c r="BT28" s="9">
        <f t="shared" ref="BT28:BV28" si="78">BT21</f>
        <v>8250.75</v>
      </c>
      <c r="BU28" s="9">
        <f t="shared" si="78"/>
        <v>7950.75</v>
      </c>
      <c r="BV28" s="9">
        <f t="shared" si="78"/>
        <v>8500.75</v>
      </c>
      <c r="BW28" s="9">
        <f t="shared" si="12"/>
        <v>30388.400000000001</v>
      </c>
      <c r="BX28" s="9">
        <f t="shared" si="13"/>
        <v>3096.9599999999991</v>
      </c>
      <c r="BZ28" s="7">
        <v>7015.77</v>
      </c>
      <c r="CA28" s="7">
        <v>7800.61</v>
      </c>
      <c r="CB28" s="7">
        <v>7172.65</v>
      </c>
      <c r="CC28" s="7">
        <v>8399.3700000000008</v>
      </c>
    </row>
    <row r="29" spans="1:83" ht="35.25" customHeight="1" x14ac:dyDescent="0.25"/>
  </sheetData>
  <mergeCells count="3">
    <mergeCell ref="A1:BX1"/>
    <mergeCell ref="A2:BX2"/>
    <mergeCell ref="A4:B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2025-01-16T05:53:47Z</dcterms:modified>
</cp:coreProperties>
</file>